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10" windowHeight="6690" activeTab="0"/>
  </bookViews>
  <sheets>
    <sheet name="Biljartindeling" sheetId="1" r:id="rId1"/>
    <sheet name="Uitslagen" sheetId="2" r:id="rId2"/>
    <sheet name="1+2" sheetId="3" r:id="rId3"/>
    <sheet name="3+4" sheetId="4" r:id="rId4"/>
    <sheet name="5+6" sheetId="5" r:id="rId5"/>
    <sheet name="District" sheetId="6" r:id="rId6"/>
  </sheets>
  <definedNames>
    <definedName name="_xlfn.SINGLE" hidden="1">#NAME?</definedName>
    <definedName name="_xlnm.Print_Area" localSheetId="0">'Biljartindeling'!$A$1:$U$26</definedName>
    <definedName name="_xlnm.Print_Area" localSheetId="5">'District'!$A$1:$Q$42</definedName>
    <definedName name="_xlnm.Print_Area" localSheetId="1">'Uitslagen'!$A$2:$O$27,'Uitslagen'!$A$32:$G$43</definedName>
  </definedNames>
  <calcPr fullCalcOnLoad="1"/>
</workbook>
</file>

<file path=xl/sharedStrings.xml><?xml version="1.0" encoding="utf-8"?>
<sst xmlns="http://schemas.openxmlformats.org/spreadsheetml/2006/main" count="286" uniqueCount="96">
  <si>
    <t>Pntn</t>
  </si>
  <si>
    <t>Car</t>
  </si>
  <si>
    <t>Brtn</t>
  </si>
  <si>
    <t>HS</t>
  </si>
  <si>
    <t>Gem</t>
  </si>
  <si>
    <t>voorwedstrijden:</t>
  </si>
  <si>
    <t>Aantal</t>
  </si>
  <si>
    <t>Alg.</t>
  </si>
  <si>
    <t>Hoogste</t>
  </si>
  <si>
    <t>Naam</t>
  </si>
  <si>
    <t>match-</t>
  </si>
  <si>
    <t>beurten</t>
  </si>
  <si>
    <t>caram-</t>
  </si>
  <si>
    <t>Gemid-</t>
  </si>
  <si>
    <t>serie</t>
  </si>
  <si>
    <t>punten</t>
  </si>
  <si>
    <t>boles</t>
  </si>
  <si>
    <t>delde</t>
  </si>
  <si>
    <t>TOTAAL</t>
  </si>
  <si>
    <t>Sub Totaal</t>
  </si>
  <si>
    <t>R  &gt;1</t>
  </si>
  <si>
    <t>O  &gt;2</t>
  </si>
  <si>
    <t>N  &gt;3</t>
  </si>
  <si>
    <t>D  &gt;4</t>
  </si>
  <si>
    <t>E  &gt;5</t>
  </si>
  <si>
    <t>S  &gt;6</t>
  </si>
  <si>
    <t>KONINKLIJKE NEDERLANDSCHE BILJARTBOND</t>
  </si>
  <si>
    <t>Uitslag voorwedstrijden :</t>
  </si>
  <si>
    <t>d.d.</t>
  </si>
  <si>
    <t>Organiserende vereniging :</t>
  </si>
  <si>
    <t>CARAMBOLES</t>
  </si>
  <si>
    <t>BEURTEN</t>
  </si>
  <si>
    <t>Uitgestelde</t>
  </si>
  <si>
    <t>Promotie</t>
  </si>
  <si>
    <t>1.</t>
  </si>
  <si>
    <t>2.</t>
  </si>
  <si>
    <t>3.</t>
  </si>
  <si>
    <t>NAAM SPELER</t>
  </si>
  <si>
    <t>CLUB / VERG.</t>
  </si>
  <si>
    <t>MATCH-</t>
  </si>
  <si>
    <t>CARAMB.</t>
  </si>
  <si>
    <t>ALGEMEEN</t>
  </si>
  <si>
    <t>HGST.</t>
  </si>
  <si>
    <t>PUNTEN</t>
  </si>
  <si>
    <t>MOYENNE</t>
  </si>
  <si>
    <t>SERIE</t>
  </si>
  <si>
    <t>Dit uitslagformulier inzenden aan de wedstrijdleider van het District.</t>
  </si>
  <si>
    <r>
      <t xml:space="preserve">Tellijsten, getekend door arbiter en spelers, </t>
    </r>
    <r>
      <rPr>
        <b/>
        <u val="single"/>
        <sz val="12"/>
        <rFont val="Arial"/>
        <family val="2"/>
      </rPr>
      <t xml:space="preserve">1 jaar </t>
    </r>
    <r>
      <rPr>
        <b/>
        <sz val="12"/>
        <rFont val="Arial"/>
        <family val="2"/>
      </rPr>
      <t>bewaren!</t>
    </r>
  </si>
  <si>
    <t>District Groningen - Drenthe</t>
  </si>
  <si>
    <t>Biljarts in gebruik</t>
  </si>
  <si>
    <t>Soort Voorwedstrijden</t>
  </si>
  <si>
    <t>Moyenne</t>
  </si>
  <si>
    <t>Data</t>
  </si>
  <si>
    <t>Organiserende Club</t>
  </si>
  <si>
    <t>Invullen</t>
  </si>
  <si>
    <t>Pnt</t>
  </si>
  <si>
    <t>Gem.</t>
  </si>
  <si>
    <t>S</t>
  </si>
  <si>
    <t>T</t>
  </si>
  <si>
    <t>A</t>
  </si>
  <si>
    <t>N</t>
  </si>
  <si>
    <t>D</t>
  </si>
  <si>
    <t>Bondsnr</t>
  </si>
  <si>
    <t>Deelnemers</t>
  </si>
  <si>
    <t>Club</t>
  </si>
  <si>
    <t>BONDSNR</t>
  </si>
  <si>
    <t xml:space="preserve">  degradatie</t>
  </si>
  <si>
    <t xml:space="preserve">  directe promotie </t>
  </si>
  <si>
    <t xml:space="preserve">  uitgestelde promotie</t>
  </si>
  <si>
    <t xml:space="preserve">     STAND</t>
  </si>
  <si>
    <t xml:space="preserve">       DRIEBANDEN</t>
  </si>
  <si>
    <t xml:space="preserve">  DISTRICT</t>
  </si>
  <si>
    <t xml:space="preserve">     RESET (alles)</t>
  </si>
  <si>
    <t xml:space="preserve"> Driebanden</t>
  </si>
  <si>
    <t>Rondes</t>
  </si>
  <si>
    <t>Biljart</t>
  </si>
  <si>
    <t>X</t>
  </si>
  <si>
    <t xml:space="preserve"> Bandstoten</t>
  </si>
  <si>
    <t>Caramboles</t>
  </si>
  <si>
    <t>Bellevue '66</t>
  </si>
  <si>
    <t>Interval</t>
  </si>
  <si>
    <t>Car %</t>
  </si>
  <si>
    <t>PROMOTIE</t>
  </si>
  <si>
    <t>I N T E R V A L</t>
  </si>
  <si>
    <t>Ester van Dijk</t>
  </si>
  <si>
    <t>Trianta</t>
  </si>
  <si>
    <t>Gerard Smit</t>
  </si>
  <si>
    <t>Tom Been</t>
  </si>
  <si>
    <t>Emmen '65</t>
  </si>
  <si>
    <t>René Klein</t>
  </si>
  <si>
    <t>Ton van Velzen</t>
  </si>
  <si>
    <t>3e klas libre</t>
  </si>
  <si>
    <t>11 en 18 oktober 2021</t>
  </si>
  <si>
    <t>Elzo Jan Lubbers</t>
  </si>
  <si>
    <t>De Harmonie</t>
  </si>
  <si>
    <t>Ronde 3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</si>
</sst>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d\ mmmm\ yyyy"/>
    <numFmt numFmtId="173" formatCode="0.000"/>
    <numFmt numFmtId="174" formatCode="dd/mm/yyyy"/>
    <numFmt numFmtId="175" formatCode="0.000%"/>
  </numFmts>
  <fonts count="90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0"/>
      <name val="Comic Sans MS"/>
      <family val="4"/>
    </font>
    <font>
      <sz val="12"/>
      <color indexed="2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6"/>
      <color indexed="8"/>
      <name val="Arial"/>
      <family val="2"/>
    </font>
    <font>
      <sz val="20"/>
      <name val="Comic Sans MS"/>
      <family val="4"/>
    </font>
    <font>
      <b/>
      <i/>
      <sz val="15"/>
      <color indexed="63"/>
      <name val="Arial"/>
      <family val="2"/>
    </font>
    <font>
      <b/>
      <i/>
      <sz val="12"/>
      <color indexed="63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20"/>
      <color indexed="8"/>
      <name val="Comic Sans MS"/>
      <family val="4"/>
    </font>
    <font>
      <sz val="24"/>
      <color indexed="8"/>
      <name val="Comic Sans MS"/>
      <family val="4"/>
    </font>
    <font>
      <sz val="24"/>
      <color indexed="9"/>
      <name val="Comic Sans MS"/>
      <family val="4"/>
    </font>
    <font>
      <b/>
      <i/>
      <sz val="11"/>
      <color indexed="8"/>
      <name val="Arial"/>
      <family val="2"/>
    </font>
    <font>
      <b/>
      <i/>
      <sz val="11"/>
      <color indexed="63"/>
      <name val="Arial"/>
      <family val="2"/>
    </font>
    <font>
      <b/>
      <i/>
      <sz val="14"/>
      <color indexed="9"/>
      <name val="Arial"/>
      <family val="2"/>
    </font>
    <font>
      <b/>
      <i/>
      <sz val="15"/>
      <color indexed="9"/>
      <name val="Arial"/>
      <family val="2"/>
    </font>
    <font>
      <b/>
      <i/>
      <sz val="12"/>
      <color indexed="9"/>
      <name val="Arial"/>
      <family val="2"/>
    </font>
    <font>
      <sz val="10"/>
      <color indexed="10"/>
      <name val="Arial"/>
      <family val="2"/>
    </font>
    <font>
      <b/>
      <sz val="12"/>
      <name val="Comic Sans MS"/>
      <family val="4"/>
    </font>
    <font>
      <b/>
      <u val="single"/>
      <sz val="12"/>
      <color indexed="9"/>
      <name val="Arial"/>
      <family val="2"/>
    </font>
    <font>
      <sz val="20"/>
      <name val="Arial"/>
      <family val="2"/>
    </font>
    <font>
      <b/>
      <sz val="14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23"/>
      <name val="Arial"/>
      <family val="0"/>
    </font>
    <font>
      <sz val="7"/>
      <name val="Arial"/>
      <family val="2"/>
    </font>
    <font>
      <b/>
      <i/>
      <sz val="16"/>
      <color indexed="63"/>
      <name val="Arial"/>
      <family val="2"/>
    </font>
    <font>
      <i/>
      <sz val="12"/>
      <name val="Comic Sans MS"/>
      <family val="4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9"/>
      <name val="Arial"/>
      <family val="0"/>
    </font>
    <font>
      <b/>
      <sz val="11"/>
      <color indexed="10"/>
      <name val="Arial"/>
      <family val="2"/>
    </font>
    <font>
      <b/>
      <sz val="14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5"/>
      <color indexed="9"/>
      <name val="Arial"/>
      <family val="2"/>
    </font>
    <font>
      <b/>
      <sz val="24"/>
      <color indexed="9"/>
      <name val="Arial"/>
      <family val="2"/>
    </font>
    <font>
      <b/>
      <i/>
      <sz val="14"/>
      <color indexed="63"/>
      <name val="Arial"/>
      <family val="2"/>
    </font>
    <font>
      <b/>
      <i/>
      <sz val="14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6"/>
      <color indexed="9"/>
      <name val="Arial"/>
      <family val="2"/>
    </font>
    <font>
      <b/>
      <sz val="11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lightHorizontal">
        <fgColor indexed="8"/>
        <bgColor indexed="41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double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ck">
        <color indexed="28"/>
      </left>
      <right style="thick">
        <color indexed="28"/>
      </right>
      <top style="thick">
        <color indexed="28"/>
      </top>
      <bottom style="thick">
        <color indexed="28"/>
      </bottom>
    </border>
    <border>
      <left style="thick">
        <color indexed="28"/>
      </left>
      <right style="thick">
        <color indexed="28"/>
      </right>
      <top>
        <color indexed="63"/>
      </top>
      <bottom>
        <color indexed="63"/>
      </bottom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medium"/>
      <right style="dotted"/>
      <top style="medium"/>
      <bottom style="dotted">
        <color indexed="10"/>
      </bottom>
    </border>
    <border>
      <left style="medium"/>
      <right style="dotted"/>
      <top style="dotted">
        <color indexed="10"/>
      </top>
      <bottom style="dotted">
        <color indexed="10"/>
      </bottom>
    </border>
    <border>
      <left style="medium"/>
      <right style="dotted"/>
      <top style="dotted">
        <color indexed="10"/>
      </top>
      <bottom style="medium"/>
    </border>
    <border>
      <left style="double">
        <color indexed="12"/>
      </left>
      <right style="double">
        <color indexed="12"/>
      </right>
      <top style="dotted">
        <color indexed="12"/>
      </top>
      <bottom style="dotted">
        <color indexed="12"/>
      </bottom>
    </border>
    <border>
      <left style="double">
        <color indexed="12"/>
      </left>
      <right style="double">
        <color indexed="12"/>
      </right>
      <top style="dotted">
        <color indexed="12"/>
      </top>
      <bottom style="double">
        <color indexed="12"/>
      </bottom>
    </border>
    <border>
      <left style="thick">
        <color indexed="57"/>
      </left>
      <right>
        <color indexed="63"/>
      </right>
      <top style="thick">
        <color indexed="57"/>
      </top>
      <bottom style="thick">
        <color indexed="57"/>
      </bottom>
    </border>
    <border>
      <left>
        <color indexed="63"/>
      </left>
      <right>
        <color indexed="63"/>
      </right>
      <top style="thick">
        <color indexed="57"/>
      </top>
      <bottom style="thick">
        <color indexed="57"/>
      </bottom>
    </border>
    <border>
      <left style="thick">
        <color indexed="11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4"/>
      </right>
      <top>
        <color indexed="63"/>
      </top>
      <bottom>
        <color indexed="63"/>
      </bottom>
    </border>
    <border>
      <left>
        <color indexed="63"/>
      </left>
      <right style="medium">
        <color indexed="15"/>
      </right>
      <top>
        <color indexed="63"/>
      </top>
      <bottom>
        <color indexed="63"/>
      </bottom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hair">
        <color indexed="48"/>
      </bottom>
    </border>
    <border>
      <left style="thick">
        <color indexed="10"/>
      </left>
      <right style="thick">
        <color indexed="10"/>
      </right>
      <top style="hair">
        <color indexed="48"/>
      </top>
      <bottom style="hair">
        <color indexed="48"/>
      </bottom>
    </border>
    <border>
      <left style="thick">
        <color indexed="10"/>
      </left>
      <right style="thick">
        <color indexed="10"/>
      </right>
      <top style="hair">
        <color indexed="48"/>
      </top>
      <bottom style="thick">
        <color indexed="10"/>
      </bottom>
    </border>
    <border>
      <left style="dashed">
        <color indexed="23"/>
      </left>
      <right style="dashed">
        <color indexed="23"/>
      </right>
      <top style="medium">
        <color indexed="10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medium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>
        <color indexed="11"/>
      </left>
      <right style="thick">
        <color indexed="11"/>
      </right>
      <top>
        <color indexed="63"/>
      </top>
      <bottom style="thick">
        <color indexed="1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10"/>
      </right>
      <top style="medium">
        <color indexed="10"/>
      </top>
      <bottom style="dashed">
        <color indexed="23"/>
      </bottom>
    </border>
    <border>
      <left>
        <color indexed="63"/>
      </left>
      <right style="thin">
        <color indexed="10"/>
      </right>
      <top style="dashed">
        <color indexed="23"/>
      </top>
      <bottom style="dashed">
        <color indexed="23"/>
      </bottom>
    </border>
    <border>
      <left>
        <color indexed="63"/>
      </left>
      <right style="thin">
        <color indexed="10"/>
      </right>
      <top style="dashed">
        <color indexed="23"/>
      </top>
      <bottom style="medium">
        <color indexed="10"/>
      </bottom>
    </border>
    <border>
      <left style="double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 style="thick">
        <color indexed="14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 style="thick">
        <color indexed="14"/>
      </right>
      <top style="thick">
        <color indexed="14"/>
      </top>
      <bottom style="thick">
        <color indexed="14"/>
      </bottom>
    </border>
    <border>
      <left>
        <color indexed="63"/>
      </left>
      <right style="thick">
        <color indexed="11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hair">
        <color indexed="12"/>
      </top>
      <bottom style="thick">
        <color indexed="10"/>
      </bottom>
    </border>
    <border>
      <left>
        <color indexed="63"/>
      </left>
      <right>
        <color indexed="63"/>
      </right>
      <top style="hair">
        <color indexed="12"/>
      </top>
      <bottom style="thick">
        <color indexed="10"/>
      </bottom>
    </border>
    <border>
      <left>
        <color indexed="63"/>
      </left>
      <right style="thick">
        <color indexed="10"/>
      </right>
      <top style="hair">
        <color indexed="12"/>
      </top>
      <bottom style="thick">
        <color indexed="10"/>
      </bottom>
    </border>
    <border>
      <left style="thick">
        <color indexed="10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ck">
        <color indexed="10"/>
      </right>
      <top style="hair">
        <color indexed="12"/>
      </top>
      <bottom style="hair">
        <color indexed="12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hair">
        <color indexed="12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2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12"/>
      </bottom>
    </border>
    <border>
      <left style="thick">
        <color indexed="11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 style="thick">
        <color indexed="11"/>
      </right>
      <top>
        <color indexed="63"/>
      </top>
      <bottom style="thick">
        <color indexed="11"/>
      </bottom>
    </border>
    <border>
      <left style="thick">
        <color indexed="11"/>
      </left>
      <right>
        <color indexed="63"/>
      </right>
      <top style="thick">
        <color indexed="11"/>
      </top>
      <bottom style="thick">
        <color indexed="11"/>
      </bottom>
    </border>
    <border>
      <left>
        <color indexed="63"/>
      </left>
      <right>
        <color indexed="63"/>
      </right>
      <top style="thick">
        <color indexed="11"/>
      </top>
      <bottom style="thick">
        <color indexed="11"/>
      </bottom>
    </border>
    <border>
      <left>
        <color indexed="63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thick">
        <color indexed="10"/>
      </left>
      <right>
        <color indexed="63"/>
      </right>
      <top style="thick">
        <color indexed="10"/>
      </top>
      <bottom style="hair">
        <color indexed="12"/>
      </bottom>
    </border>
    <border>
      <left>
        <color indexed="63"/>
      </left>
      <right>
        <color indexed="63"/>
      </right>
      <top style="thick">
        <color indexed="10"/>
      </top>
      <bottom style="hair">
        <color indexed="12"/>
      </bottom>
    </border>
    <border>
      <left>
        <color indexed="63"/>
      </left>
      <right style="thick">
        <color indexed="10"/>
      </right>
      <top style="thick">
        <color indexed="10"/>
      </top>
      <bottom style="hair">
        <color indexed="12"/>
      </bottom>
    </border>
    <border>
      <left style="thick">
        <color indexed="28"/>
      </left>
      <right>
        <color indexed="63"/>
      </right>
      <top style="thick">
        <color indexed="28"/>
      </top>
      <bottom style="thick">
        <color indexed="28"/>
      </bottom>
    </border>
    <border>
      <left>
        <color indexed="63"/>
      </left>
      <right>
        <color indexed="63"/>
      </right>
      <top style="thick">
        <color indexed="28"/>
      </top>
      <bottom style="thick">
        <color indexed="28"/>
      </bottom>
    </border>
    <border>
      <left>
        <color indexed="63"/>
      </left>
      <right style="thick">
        <color indexed="28"/>
      </right>
      <top style="thick">
        <color indexed="28"/>
      </top>
      <bottom style="thick">
        <color indexed="28"/>
      </bottom>
    </border>
    <border>
      <left style="thick">
        <color indexed="10"/>
      </left>
      <right style="double">
        <color indexed="13"/>
      </right>
      <top>
        <color indexed="63"/>
      </top>
      <bottom>
        <color indexed="63"/>
      </bottom>
    </border>
    <border>
      <left style="thick">
        <color indexed="10"/>
      </left>
      <right style="double">
        <color indexed="13"/>
      </right>
      <top>
        <color indexed="63"/>
      </top>
      <bottom style="thick">
        <color indexed="10"/>
      </bottom>
    </border>
    <border>
      <left style="medium"/>
      <right style="medium"/>
      <top>
        <color indexed="63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double">
        <color indexed="13"/>
      </left>
      <right style="double">
        <color indexed="13"/>
      </right>
      <top style="double">
        <color indexed="13"/>
      </top>
      <bottom>
        <color indexed="63"/>
      </bottom>
    </border>
    <border>
      <left style="double">
        <color indexed="13"/>
      </left>
      <right style="double">
        <color indexed="1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 style="double">
        <color indexed="12"/>
      </bottom>
    </border>
    <border>
      <left style="double">
        <color indexed="13"/>
      </left>
      <right style="double">
        <color indexed="13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0" borderId="3" applyNumberFormat="0" applyFill="0" applyAlignment="0" applyProtection="0"/>
    <xf numFmtId="0" fontId="78" fillId="27" borderId="0" applyNumberFormat="0" applyBorder="0" applyAlignment="0" applyProtection="0"/>
    <xf numFmtId="0" fontId="7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0" fillId="30" borderId="7" applyNumberFormat="0" applyFont="0" applyAlignment="0" applyProtection="0"/>
    <xf numFmtId="0" fontId="84" fillId="31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/>
    </xf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</cellStyleXfs>
  <cellXfs count="4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7" fillId="0" borderId="14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73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73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2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32" borderId="0" xfId="0" applyFill="1" applyAlignment="1">
      <alignment horizont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" fontId="7" fillId="0" borderId="14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31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6"/>
    </xf>
    <xf numFmtId="0" fontId="13" fillId="32" borderId="0" xfId="0" applyFont="1" applyFill="1" applyAlignment="1">
      <alignment horizontal="left" vertical="center" indent="1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33" borderId="32" xfId="0" applyFont="1" applyFill="1" applyBorder="1" applyAlignment="1">
      <alignment horizontal="left" vertical="center"/>
    </xf>
    <xf numFmtId="0" fontId="0" fillId="32" borderId="32" xfId="0" applyFill="1" applyBorder="1" applyAlignment="1">
      <alignment horizontal="center"/>
    </xf>
    <xf numFmtId="0" fontId="13" fillId="32" borderId="0" xfId="0" applyFont="1" applyFill="1" applyBorder="1" applyAlignment="1">
      <alignment horizontal="left" vertical="center" indent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6" fillId="34" borderId="33" xfId="0" applyFont="1" applyFill="1" applyBorder="1" applyAlignment="1">
      <alignment horizontal="center" vertical="center"/>
    </xf>
    <xf numFmtId="0" fontId="0" fillId="34" borderId="0" xfId="0" applyFill="1" applyAlignment="1">
      <alignment horizontal="left"/>
    </xf>
    <xf numFmtId="0" fontId="0" fillId="0" borderId="0" xfId="0" applyAlignment="1">
      <alignment horizontal="left"/>
    </xf>
    <xf numFmtId="0" fontId="6" fillId="34" borderId="34" xfId="0" applyFont="1" applyFill="1" applyBorder="1" applyAlignment="1">
      <alignment horizontal="center" vertical="center"/>
    </xf>
    <xf numFmtId="1" fontId="0" fillId="34" borderId="14" xfId="0" applyNumberForma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5" fillId="34" borderId="35" xfId="0" applyFont="1" applyFill="1" applyBorder="1" applyAlignment="1">
      <alignment horizontal="center"/>
    </xf>
    <xf numFmtId="0" fontId="0" fillId="34" borderId="35" xfId="0" applyFill="1" applyBorder="1" applyAlignment="1">
      <alignment/>
    </xf>
    <xf numFmtId="0" fontId="15" fillId="34" borderId="1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15" fillId="0" borderId="34" xfId="0" applyFont="1" applyFill="1" applyBorder="1" applyAlignment="1">
      <alignment horizontal="center"/>
    </xf>
    <xf numFmtId="0" fontId="11" fillId="0" borderId="37" xfId="0" applyFont="1" applyBorder="1" applyAlignment="1" applyProtection="1">
      <alignment horizontal="center" vertical="center"/>
      <protection locked="0"/>
    </xf>
    <xf numFmtId="1" fontId="11" fillId="0" borderId="37" xfId="0" applyNumberFormat="1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1" fontId="11" fillId="0" borderId="38" xfId="0" applyNumberFormat="1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indent="1"/>
    </xf>
    <xf numFmtId="0" fontId="12" fillId="32" borderId="0" xfId="0" applyFont="1" applyFill="1" applyBorder="1" applyAlignment="1">
      <alignment horizontal="center" vertical="center"/>
    </xf>
    <xf numFmtId="1" fontId="11" fillId="0" borderId="39" xfId="0" applyNumberFormat="1" applyFont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7" fillId="35" borderId="0" xfId="0" applyFont="1" applyFill="1" applyAlignment="1" applyProtection="1">
      <alignment/>
      <protection/>
    </xf>
    <xf numFmtId="0" fontId="0" fillId="35" borderId="4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0" fillId="35" borderId="0" xfId="0" applyFont="1" applyFill="1" applyBorder="1" applyAlignment="1" applyProtection="1">
      <alignment horizont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19" fillId="35" borderId="0" xfId="0" applyFont="1" applyFill="1" applyBorder="1" applyAlignment="1" applyProtection="1">
      <alignment horizontal="center" vertical="center"/>
      <protection/>
    </xf>
    <xf numFmtId="0" fontId="30" fillId="35" borderId="0" xfId="0" applyFont="1" applyFill="1" applyAlignment="1" applyProtection="1">
      <alignment horizontal="center"/>
      <protection/>
    </xf>
    <xf numFmtId="0" fontId="23" fillId="36" borderId="0" xfId="0" applyFont="1" applyFill="1" applyBorder="1" applyAlignment="1" applyProtection="1">
      <alignment horizontal="center" vertical="center"/>
      <protection/>
    </xf>
    <xf numFmtId="0" fontId="33" fillId="37" borderId="0" xfId="0" applyFont="1" applyFill="1" applyBorder="1" applyAlignment="1" applyProtection="1">
      <alignment horizontal="left" vertical="center"/>
      <protection/>
    </xf>
    <xf numFmtId="0" fontId="19" fillId="35" borderId="0" xfId="0" applyFont="1" applyFill="1" applyBorder="1" applyAlignment="1" applyProtection="1">
      <alignment horizontal="left" vertical="center" indent="1"/>
      <protection/>
    </xf>
    <xf numFmtId="0" fontId="28" fillId="35" borderId="0" xfId="0" applyFont="1" applyFill="1" applyBorder="1" applyAlignment="1" applyProtection="1">
      <alignment horizontal="left" vertical="center"/>
      <protection/>
    </xf>
    <xf numFmtId="0" fontId="24" fillId="38" borderId="0" xfId="0" applyFont="1" applyFill="1" applyBorder="1" applyAlignment="1" applyProtection="1">
      <alignment horizontal="center" vertical="center"/>
      <protection/>
    </xf>
    <xf numFmtId="0" fontId="24" fillId="39" borderId="0" xfId="0" applyFont="1" applyFill="1" applyBorder="1" applyAlignment="1" applyProtection="1">
      <alignment horizontal="center" vertical="center"/>
      <protection/>
    </xf>
    <xf numFmtId="0" fontId="25" fillId="40" borderId="0" xfId="0" applyFont="1" applyFill="1" applyBorder="1" applyAlignment="1" applyProtection="1">
      <alignment horizontal="center" vertical="center"/>
      <protection/>
    </xf>
    <xf numFmtId="0" fontId="20" fillId="38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20" fillId="35" borderId="0" xfId="0" applyFont="1" applyFill="1" applyBorder="1" applyAlignment="1" applyProtection="1">
      <alignment horizontal="center" vertical="center"/>
      <protection/>
    </xf>
    <xf numFmtId="0" fontId="0" fillId="38" borderId="0" xfId="0" applyFill="1" applyBorder="1" applyAlignment="1" applyProtection="1">
      <alignment/>
      <protection/>
    </xf>
    <xf numFmtId="0" fontId="0" fillId="39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1" fillId="35" borderId="0" xfId="0" applyFont="1" applyFill="1" applyBorder="1" applyAlignment="1" applyProtection="1">
      <alignment horizontal="center"/>
      <protection/>
    </xf>
    <xf numFmtId="0" fontId="31" fillId="35" borderId="0" xfId="0" applyFont="1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/>
      <protection/>
    </xf>
    <xf numFmtId="0" fontId="11" fillId="36" borderId="0" xfId="0" applyFont="1" applyFill="1" applyBorder="1" applyAlignment="1" applyProtection="1">
      <alignment horizontal="left" vertical="center"/>
      <protection/>
    </xf>
    <xf numFmtId="0" fontId="36" fillId="35" borderId="0" xfId="0" applyFont="1" applyFill="1" applyAlignment="1" applyProtection="1">
      <alignment horizontal="left"/>
      <protection/>
    </xf>
    <xf numFmtId="0" fontId="0" fillId="35" borderId="0" xfId="0" applyFont="1" applyFill="1" applyAlignment="1" applyProtection="1">
      <alignment/>
      <protection/>
    </xf>
    <xf numFmtId="0" fontId="34" fillId="0" borderId="41" xfId="0" applyFont="1" applyFill="1" applyBorder="1" applyAlignment="1" applyProtection="1">
      <alignment horizontal="center"/>
      <protection locked="0"/>
    </xf>
    <xf numFmtId="0" fontId="2" fillId="35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2" fontId="0" fillId="0" borderId="11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2" fontId="0" fillId="0" borderId="12" xfId="0" applyNumberFormat="1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2" fontId="0" fillId="0" borderId="13" xfId="0" applyNumberFormat="1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left" vertical="center" indent="1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16" xfId="0" applyFont="1" applyBorder="1" applyAlignment="1" applyProtection="1">
      <alignment horizontal="left" vertical="center" indent="1"/>
      <protection/>
    </xf>
    <xf numFmtId="1" fontId="7" fillId="0" borderId="1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left" vertical="center" indent="6"/>
      <protection/>
    </xf>
    <xf numFmtId="0" fontId="4" fillId="0" borderId="0" xfId="0" applyFont="1" applyAlignment="1" applyProtection="1">
      <alignment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73" fontId="7" fillId="0" borderId="14" xfId="0" applyNumberFormat="1" applyFont="1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1" fontId="7" fillId="0" borderId="18" xfId="0" applyNumberFormat="1" applyFont="1" applyBorder="1" applyAlignment="1" applyProtection="1">
      <alignment horizontal="center"/>
      <protection/>
    </xf>
    <xf numFmtId="173" fontId="7" fillId="0" borderId="18" xfId="0" applyNumberFormat="1" applyFont="1" applyBorder="1" applyAlignment="1" applyProtection="1">
      <alignment horizontal="center"/>
      <protection/>
    </xf>
    <xf numFmtId="1" fontId="7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173" fontId="7" fillId="0" borderId="21" xfId="0" applyNumberFormat="1" applyFont="1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" fontId="3" fillId="0" borderId="24" xfId="0" applyNumberFormat="1" applyFont="1" applyBorder="1" applyAlignment="1" applyProtection="1">
      <alignment horizontal="center"/>
      <protection/>
    </xf>
    <xf numFmtId="1" fontId="3" fillId="0" borderId="25" xfId="0" applyNumberFormat="1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1" fontId="7" fillId="0" borderId="27" xfId="0" applyNumberFormat="1" applyFont="1" applyBorder="1" applyAlignment="1" applyProtection="1">
      <alignment horizontal="center"/>
      <protection/>
    </xf>
    <xf numFmtId="0" fontId="7" fillId="0" borderId="27" xfId="0" applyFont="1" applyBorder="1" applyAlignment="1" applyProtection="1">
      <alignment horizontal="center"/>
      <protection/>
    </xf>
    <xf numFmtId="2" fontId="0" fillId="0" borderId="27" xfId="0" applyNumberFormat="1" applyFont="1" applyBorder="1" applyAlignment="1" applyProtection="1">
      <alignment horizontal="center"/>
      <protection/>
    </xf>
    <xf numFmtId="1" fontId="0" fillId="0" borderId="28" xfId="0" applyNumberFormat="1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/>
      <protection/>
    </xf>
    <xf numFmtId="2" fontId="0" fillId="0" borderId="27" xfId="0" applyNumberFormat="1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9" fillId="0" borderId="0" xfId="0" applyFont="1" applyFill="1" applyAlignment="1">
      <alignment/>
    </xf>
    <xf numFmtId="0" fontId="0" fillId="34" borderId="14" xfId="0" applyFill="1" applyBorder="1" applyAlignment="1">
      <alignment horizontal="left" indent="1"/>
    </xf>
    <xf numFmtId="0" fontId="0" fillId="34" borderId="14" xfId="0" applyNumberFormat="1" applyFill="1" applyBorder="1" applyAlignment="1">
      <alignment horizontal="left" indent="1"/>
    </xf>
    <xf numFmtId="0" fontId="38" fillId="34" borderId="14" xfId="0" applyFont="1" applyFill="1" applyBorder="1" applyAlignment="1">
      <alignment horizontal="center"/>
    </xf>
    <xf numFmtId="0" fontId="39" fillId="35" borderId="42" xfId="0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Border="1" applyAlignment="1" applyProtection="1">
      <alignment horizontal="center" textRotation="90"/>
      <protection/>
    </xf>
    <xf numFmtId="0" fontId="0" fillId="0" borderId="0" xfId="0" applyFill="1" applyBorder="1" applyAlignment="1">
      <alignment/>
    </xf>
    <xf numFmtId="0" fontId="9" fillId="38" borderId="43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9" fillId="33" borderId="43" xfId="0" applyFont="1" applyFill="1" applyBorder="1" applyAlignment="1">
      <alignment horizontal="left" vertical="center" indent="1"/>
    </xf>
    <xf numFmtId="0" fontId="8" fillId="41" borderId="44" xfId="0" applyFont="1" applyFill="1" applyBorder="1" applyAlignment="1" applyProtection="1">
      <alignment horizontal="left" vertical="center" indent="1"/>
      <protection hidden="1"/>
    </xf>
    <xf numFmtId="0" fontId="8" fillId="41" borderId="45" xfId="0" applyFont="1" applyFill="1" applyBorder="1" applyAlignment="1" applyProtection="1">
      <alignment horizontal="left" vertical="center" indent="1"/>
      <protection hidden="1"/>
    </xf>
    <xf numFmtId="0" fontId="8" fillId="41" borderId="46" xfId="0" applyFont="1" applyFill="1" applyBorder="1" applyAlignment="1" applyProtection="1">
      <alignment horizontal="left" vertical="center" indent="1"/>
      <protection hidden="1"/>
    </xf>
    <xf numFmtId="0" fontId="40" fillId="32" borderId="47" xfId="0" applyFont="1" applyFill="1" applyBorder="1" applyAlignment="1" applyProtection="1">
      <alignment horizontal="left" vertical="center"/>
      <protection hidden="1"/>
    </xf>
    <xf numFmtId="0" fontId="40" fillId="32" borderId="48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14" fillId="0" borderId="0" xfId="54" applyFont="1" applyFill="1" applyBorder="1" applyAlignment="1" applyProtection="1">
      <alignment horizontal="left" vertical="center" indent="1"/>
      <protection hidden="1"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54" applyFont="1" applyFill="1" applyBorder="1" applyAlignment="1">
      <alignment horizontal="center" vertical="center"/>
    </xf>
    <xf numFmtId="0" fontId="3" fillId="42" borderId="49" xfId="54" applyFont="1" applyFill="1" applyBorder="1" applyAlignment="1" applyProtection="1">
      <alignment horizontal="center" vertical="center"/>
      <protection locked="0"/>
    </xf>
    <xf numFmtId="0" fontId="6" fillId="0" borderId="50" xfId="54" applyFont="1" applyFill="1" applyBorder="1" applyAlignment="1">
      <alignment horizontal="center" vertical="center"/>
    </xf>
    <xf numFmtId="0" fontId="6" fillId="0" borderId="50" xfId="54" applyFont="1" applyFill="1" applyBorder="1" applyAlignment="1" applyProtection="1">
      <alignment horizontal="center" vertical="center"/>
      <protection hidden="1"/>
    </xf>
    <xf numFmtId="0" fontId="14" fillId="0" borderId="51" xfId="54" applyFont="1" applyFill="1" applyBorder="1" applyAlignment="1" applyProtection="1">
      <alignment horizontal="left" vertical="center" indent="1"/>
      <protection hidden="1"/>
    </xf>
    <xf numFmtId="0" fontId="14" fillId="0" borderId="52" xfId="54" applyFont="1" applyFill="1" applyBorder="1" applyAlignment="1" applyProtection="1">
      <alignment horizontal="left" vertical="center" indent="1"/>
      <protection hidden="1"/>
    </xf>
    <xf numFmtId="0" fontId="14" fillId="0" borderId="53" xfId="54" applyFont="1" applyFill="1" applyBorder="1" applyAlignment="1" applyProtection="1">
      <alignment horizontal="left" vertical="center" indent="1"/>
      <protection hidden="1"/>
    </xf>
    <xf numFmtId="0" fontId="22" fillId="0" borderId="53" xfId="0" applyFont="1" applyFill="1" applyBorder="1" applyAlignment="1" applyProtection="1">
      <alignment horizontal="center"/>
      <protection/>
    </xf>
    <xf numFmtId="0" fontId="14" fillId="43" borderId="0" xfId="54" applyFont="1" applyFill="1" applyBorder="1" applyAlignment="1" applyProtection="1">
      <alignment horizontal="left" vertical="center" indent="1"/>
      <protection hidden="1"/>
    </xf>
    <xf numFmtId="0" fontId="22" fillId="44" borderId="54" xfId="0" applyFont="1" applyFill="1" applyBorder="1" applyAlignment="1" applyProtection="1">
      <alignment horizontal="center"/>
      <protection/>
    </xf>
    <xf numFmtId="0" fontId="22" fillId="44" borderId="55" xfId="0" applyFont="1" applyFill="1" applyBorder="1" applyAlignment="1" applyProtection="1">
      <alignment horizontal="center"/>
      <protection/>
    </xf>
    <xf numFmtId="0" fontId="22" fillId="44" borderId="56" xfId="0" applyFont="1" applyFill="1" applyBorder="1" applyAlignment="1" applyProtection="1">
      <alignment horizontal="center"/>
      <protection/>
    </xf>
    <xf numFmtId="0" fontId="22" fillId="44" borderId="57" xfId="0" applyFont="1" applyFill="1" applyBorder="1" applyAlignment="1" applyProtection="1">
      <alignment horizontal="center"/>
      <protection/>
    </xf>
    <xf numFmtId="0" fontId="14" fillId="0" borderId="55" xfId="54" applyFont="1" applyFill="1" applyBorder="1" applyAlignment="1" applyProtection="1">
      <alignment horizontal="left" vertical="center" indent="1"/>
      <protection hidden="1"/>
    </xf>
    <xf numFmtId="0" fontId="37" fillId="35" borderId="0" xfId="0" applyFont="1" applyFill="1" applyBorder="1" applyAlignment="1" applyProtection="1">
      <alignment/>
      <protection hidden="1"/>
    </xf>
    <xf numFmtId="0" fontId="0" fillId="35" borderId="0" xfId="0" applyFont="1" applyFill="1" applyBorder="1" applyAlignment="1" applyProtection="1">
      <alignment/>
      <protection/>
    </xf>
    <xf numFmtId="0" fontId="32" fillId="41" borderId="58" xfId="0" applyFont="1" applyFill="1" applyBorder="1" applyAlignment="1" applyProtection="1">
      <alignment horizontal="center" vertical="center"/>
      <protection/>
    </xf>
    <xf numFmtId="0" fontId="0" fillId="18" borderId="0" xfId="0" applyFill="1" applyBorder="1" applyAlignment="1" applyProtection="1">
      <alignment/>
      <protection/>
    </xf>
    <xf numFmtId="0" fontId="46" fillId="32" borderId="59" xfId="0" applyFont="1" applyFill="1" applyBorder="1" applyAlignment="1" applyProtection="1">
      <alignment horizontal="center"/>
      <protection hidden="1"/>
    </xf>
    <xf numFmtId="0" fontId="36" fillId="32" borderId="59" xfId="0" applyFont="1" applyFill="1" applyBorder="1" applyAlignment="1" applyProtection="1">
      <alignment horizontal="center"/>
      <protection hidden="1"/>
    </xf>
    <xf numFmtId="0" fontId="46" fillId="32" borderId="47" xfId="0" applyFont="1" applyFill="1" applyBorder="1" applyAlignment="1" applyProtection="1">
      <alignment horizontal="center"/>
      <protection hidden="1"/>
    </xf>
    <xf numFmtId="0" fontId="36" fillId="32" borderId="47" xfId="0" applyFont="1" applyFill="1" applyBorder="1" applyAlignment="1" applyProtection="1">
      <alignment horizontal="center"/>
      <protection hidden="1"/>
    </xf>
    <xf numFmtId="0" fontId="46" fillId="32" borderId="60" xfId="0" applyFont="1" applyFill="1" applyBorder="1" applyAlignment="1" applyProtection="1">
      <alignment horizontal="center"/>
      <protection hidden="1"/>
    </xf>
    <xf numFmtId="0" fontId="36" fillId="32" borderId="60" xfId="0" applyFont="1" applyFill="1" applyBorder="1" applyAlignment="1" applyProtection="1">
      <alignment horizontal="center"/>
      <protection hidden="1"/>
    </xf>
    <xf numFmtId="0" fontId="47" fillId="32" borderId="59" xfId="0" applyFont="1" applyFill="1" applyBorder="1" applyAlignment="1" applyProtection="1">
      <alignment horizontal="center"/>
      <protection hidden="1"/>
    </xf>
    <xf numFmtId="0" fontId="47" fillId="32" borderId="47" xfId="0" applyFont="1" applyFill="1" applyBorder="1" applyAlignment="1" applyProtection="1">
      <alignment horizontal="center"/>
      <protection hidden="1"/>
    </xf>
    <xf numFmtId="0" fontId="47" fillId="32" borderId="60" xfId="0" applyFont="1" applyFill="1" applyBorder="1" applyAlignment="1" applyProtection="1">
      <alignment horizontal="center"/>
      <protection hidden="1"/>
    </xf>
    <xf numFmtId="0" fontId="22" fillId="34" borderId="61" xfId="0" applyNumberFormat="1" applyFont="1" applyFill="1" applyBorder="1" applyAlignment="1" applyProtection="1">
      <alignment horizontal="left" vertical="center" indent="1"/>
      <protection locked="0"/>
    </xf>
    <xf numFmtId="0" fontId="22" fillId="34" borderId="62" xfId="0" applyNumberFormat="1" applyFont="1" applyFill="1" applyBorder="1" applyAlignment="1" applyProtection="1">
      <alignment horizontal="left" vertical="center" indent="1"/>
      <protection locked="0"/>
    </xf>
    <xf numFmtId="0" fontId="22" fillId="34" borderId="63" xfId="0" applyNumberFormat="1" applyFont="1" applyFill="1" applyBorder="1" applyAlignment="1" applyProtection="1">
      <alignment horizontal="left" vertical="center" indent="1"/>
      <protection locked="0"/>
    </xf>
    <xf numFmtId="0" fontId="35" fillId="34" borderId="64" xfId="0" applyFont="1" applyFill="1" applyBorder="1" applyAlignment="1" applyProtection="1">
      <alignment horizontal="center" vertical="center"/>
      <protection/>
    </xf>
    <xf numFmtId="0" fontId="35" fillId="34" borderId="65" xfId="0" applyFont="1" applyFill="1" applyBorder="1" applyAlignment="1" applyProtection="1">
      <alignment horizontal="center" vertical="center"/>
      <protection/>
    </xf>
    <xf numFmtId="0" fontId="35" fillId="34" borderId="66" xfId="0" applyFont="1" applyFill="1" applyBorder="1" applyAlignment="1" applyProtection="1">
      <alignment horizontal="center" vertical="center"/>
      <protection/>
    </xf>
    <xf numFmtId="0" fontId="51" fillId="34" borderId="41" xfId="0" applyFont="1" applyFill="1" applyBorder="1" applyAlignment="1" applyProtection="1">
      <alignment horizontal="center" vertical="center"/>
      <protection locked="0"/>
    </xf>
    <xf numFmtId="173" fontId="27" fillId="34" borderId="41" xfId="0" applyNumberFormat="1" applyFont="1" applyFill="1" applyBorder="1" applyAlignment="1" applyProtection="1">
      <alignment horizontal="center" vertical="center"/>
      <protection locked="0"/>
    </xf>
    <xf numFmtId="173" fontId="7" fillId="0" borderId="14" xfId="0" applyNumberFormat="1" applyFont="1" applyBorder="1" applyAlignment="1" applyProtection="1">
      <alignment horizontal="center" vertical="center"/>
      <protection/>
    </xf>
    <xf numFmtId="173" fontId="3" fillId="0" borderId="24" xfId="0" applyNumberFormat="1" applyFont="1" applyBorder="1" applyAlignment="1" applyProtection="1">
      <alignment horizontal="center"/>
      <protection/>
    </xf>
    <xf numFmtId="173" fontId="7" fillId="0" borderId="14" xfId="0" applyNumberFormat="1" applyFont="1" applyBorder="1" applyAlignment="1">
      <alignment horizontal="center" vertical="center"/>
    </xf>
    <xf numFmtId="173" fontId="3" fillId="0" borderId="24" xfId="0" applyNumberFormat="1" applyFont="1" applyBorder="1" applyAlignment="1">
      <alignment horizontal="center"/>
    </xf>
    <xf numFmtId="173" fontId="35" fillId="34" borderId="64" xfId="0" applyNumberFormat="1" applyFont="1" applyFill="1" applyBorder="1" applyAlignment="1" applyProtection="1">
      <alignment horizontal="center" vertical="center"/>
      <protection/>
    </xf>
    <xf numFmtId="173" fontId="35" fillId="34" borderId="65" xfId="0" applyNumberFormat="1" applyFont="1" applyFill="1" applyBorder="1" applyAlignment="1" applyProtection="1">
      <alignment horizontal="center" vertical="center"/>
      <protection/>
    </xf>
    <xf numFmtId="173" fontId="35" fillId="34" borderId="66" xfId="0" applyNumberFormat="1" applyFont="1" applyFill="1" applyBorder="1" applyAlignment="1" applyProtection="1">
      <alignment horizontal="center" vertical="center"/>
      <protection/>
    </xf>
    <xf numFmtId="0" fontId="9" fillId="33" borderId="67" xfId="0" applyFont="1" applyFill="1" applyBorder="1" applyAlignment="1">
      <alignment horizontal="left" vertical="center"/>
    </xf>
    <xf numFmtId="0" fontId="9" fillId="33" borderId="68" xfId="0" applyFont="1" applyFill="1" applyBorder="1" applyAlignment="1">
      <alignment horizontal="left" vertical="center"/>
    </xf>
    <xf numFmtId="0" fontId="45" fillId="33" borderId="69" xfId="0" applyFont="1" applyFill="1" applyBorder="1" applyAlignment="1" applyProtection="1">
      <alignment horizontal="center" vertical="center"/>
      <protection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9" fillId="33" borderId="70" xfId="0" applyFont="1" applyFill="1" applyBorder="1" applyAlignment="1">
      <alignment horizontal="left" vertical="center"/>
    </xf>
    <xf numFmtId="0" fontId="9" fillId="33" borderId="71" xfId="0" applyFont="1" applyFill="1" applyBorder="1" applyAlignment="1">
      <alignment horizontal="left" vertical="center"/>
    </xf>
    <xf numFmtId="173" fontId="2" fillId="0" borderId="72" xfId="0" applyNumberFormat="1" applyFont="1" applyBorder="1" applyAlignment="1" applyProtection="1">
      <alignment horizontal="center" vertical="center"/>
      <protection hidden="1"/>
    </xf>
    <xf numFmtId="173" fontId="2" fillId="0" borderId="38" xfId="0" applyNumberFormat="1" applyFont="1" applyBorder="1" applyAlignment="1" applyProtection="1">
      <alignment horizontal="center" vertical="center"/>
      <protection hidden="1"/>
    </xf>
    <xf numFmtId="173" fontId="2" fillId="0" borderId="73" xfId="0" applyNumberFormat="1" applyFont="1" applyBorder="1" applyAlignment="1" applyProtection="1">
      <alignment horizontal="center" vertical="center"/>
      <protection hidden="1"/>
    </xf>
    <xf numFmtId="0" fontId="12" fillId="32" borderId="74" xfId="0" applyFont="1" applyFill="1" applyBorder="1" applyAlignment="1">
      <alignment horizontal="center" vertical="center"/>
    </xf>
    <xf numFmtId="0" fontId="12" fillId="32" borderId="75" xfId="0" applyFont="1" applyFill="1" applyBorder="1" applyAlignment="1">
      <alignment horizontal="center" vertical="center"/>
    </xf>
    <xf numFmtId="10" fontId="2" fillId="0" borderId="76" xfId="0" applyNumberFormat="1" applyFont="1" applyBorder="1" applyAlignment="1" applyProtection="1">
      <alignment horizontal="center" vertical="center"/>
      <protection hidden="1"/>
    </xf>
    <xf numFmtId="10" fontId="2" fillId="0" borderId="77" xfId="0" applyNumberFormat="1" applyFont="1" applyBorder="1" applyAlignment="1" applyProtection="1">
      <alignment horizontal="center" vertical="center"/>
      <protection hidden="1"/>
    </xf>
    <xf numFmtId="10" fontId="2" fillId="0" borderId="78" xfId="0" applyNumberFormat="1" applyFont="1" applyBorder="1" applyAlignment="1" applyProtection="1">
      <alignment horizontal="center" vertical="center"/>
      <protection hidden="1"/>
    </xf>
    <xf numFmtId="10" fontId="12" fillId="32" borderId="0" xfId="0" applyNumberFormat="1" applyFont="1" applyFill="1" applyBorder="1" applyAlignment="1">
      <alignment horizontal="center" vertical="center"/>
    </xf>
    <xf numFmtId="1" fontId="0" fillId="32" borderId="0" xfId="0" applyNumberFormat="1" applyFill="1" applyAlignment="1">
      <alignment horizontal="center"/>
    </xf>
    <xf numFmtId="10" fontId="35" fillId="34" borderId="79" xfId="0" applyNumberFormat="1" applyFont="1" applyFill="1" applyBorder="1" applyAlignment="1" applyProtection="1">
      <alignment horizontal="right" vertical="center"/>
      <protection locked="0"/>
    </xf>
    <xf numFmtId="10" fontId="35" fillId="34" borderId="80" xfId="0" applyNumberFormat="1" applyFont="1" applyFill="1" applyBorder="1" applyAlignment="1" applyProtection="1">
      <alignment horizontal="right" vertical="center"/>
      <protection locked="0"/>
    </xf>
    <xf numFmtId="10" fontId="35" fillId="34" borderId="81" xfId="0" applyNumberFormat="1" applyFont="1" applyFill="1" applyBorder="1" applyAlignment="1" applyProtection="1">
      <alignment horizontal="right" vertical="center"/>
      <protection locked="0"/>
    </xf>
    <xf numFmtId="0" fontId="53" fillId="0" borderId="0" xfId="0" applyFont="1" applyBorder="1" applyAlignment="1">
      <alignment horizontal="left" indent="1"/>
    </xf>
    <xf numFmtId="0" fontId="53" fillId="0" borderId="0" xfId="0" applyFont="1" applyBorder="1" applyAlignment="1">
      <alignment horizontal="center"/>
    </xf>
    <xf numFmtId="173" fontId="53" fillId="0" borderId="0" xfId="0" applyNumberFormat="1" applyFont="1" applyBorder="1" applyAlignment="1">
      <alignment horizontal="center"/>
    </xf>
    <xf numFmtId="0" fontId="40" fillId="32" borderId="82" xfId="0" applyFont="1" applyFill="1" applyBorder="1" applyAlignment="1" applyProtection="1">
      <alignment horizontal="left" vertical="center"/>
      <protection hidden="1"/>
    </xf>
    <xf numFmtId="173" fontId="2" fillId="0" borderId="39" xfId="0" applyNumberFormat="1" applyFont="1" applyBorder="1" applyAlignment="1" applyProtection="1">
      <alignment horizontal="center" vertical="center"/>
      <protection hidden="1"/>
    </xf>
    <xf numFmtId="10" fontId="2" fillId="0" borderId="83" xfId="0" applyNumberFormat="1" applyFont="1" applyBorder="1" applyAlignment="1" applyProtection="1">
      <alignment horizontal="center" vertical="center"/>
      <protection hidden="1"/>
    </xf>
    <xf numFmtId="0" fontId="22" fillId="35" borderId="0" xfId="0" applyNumberFormat="1" applyFont="1" applyFill="1" applyBorder="1" applyAlignment="1" applyProtection="1">
      <alignment horizontal="left" vertical="center" indent="1"/>
      <protection locked="0"/>
    </xf>
    <xf numFmtId="0" fontId="14" fillId="35" borderId="0" xfId="54" applyFont="1" applyFill="1" applyBorder="1" applyAlignment="1" applyProtection="1">
      <alignment horizontal="left" vertical="center" indent="1"/>
      <protection hidden="1"/>
    </xf>
    <xf numFmtId="0" fontId="54" fillId="45" borderId="84" xfId="0" applyFont="1" applyFill="1" applyBorder="1" applyAlignment="1">
      <alignment horizontal="left" vertical="center"/>
    </xf>
    <xf numFmtId="0" fontId="0" fillId="0" borderId="85" xfId="0" applyBorder="1" applyAlignment="1">
      <alignment/>
    </xf>
    <xf numFmtId="0" fontId="0" fillId="46" borderId="86" xfId="0" applyFill="1" applyBorder="1" applyAlignment="1">
      <alignment/>
    </xf>
    <xf numFmtId="0" fontId="0" fillId="46" borderId="85" xfId="0" applyFill="1" applyBorder="1" applyAlignment="1">
      <alignment/>
    </xf>
    <xf numFmtId="0" fontId="9" fillId="46" borderId="85" xfId="0" applyFont="1" applyFill="1" applyBorder="1" applyAlignment="1">
      <alignment horizontal="center"/>
    </xf>
    <xf numFmtId="0" fontId="2" fillId="46" borderId="0" xfId="0" applyFont="1" applyFill="1" applyBorder="1" applyAlignment="1">
      <alignment horizontal="center"/>
    </xf>
    <xf numFmtId="1" fontId="52" fillId="46" borderId="0" xfId="0" applyNumberFormat="1" applyFont="1" applyFill="1" applyAlignment="1">
      <alignment/>
    </xf>
    <xf numFmtId="0" fontId="0" fillId="46" borderId="32" xfId="0" applyFill="1" applyBorder="1" applyAlignment="1">
      <alignment/>
    </xf>
    <xf numFmtId="0" fontId="9" fillId="46" borderId="32" xfId="0" applyFont="1" applyFill="1" applyBorder="1" applyAlignment="1">
      <alignment horizontal="center"/>
    </xf>
    <xf numFmtId="0" fontId="0" fillId="46" borderId="0" xfId="0" applyFill="1" applyBorder="1" applyAlignment="1">
      <alignment/>
    </xf>
    <xf numFmtId="0" fontId="9" fillId="46" borderId="0" xfId="0" applyFont="1" applyFill="1" applyBorder="1" applyAlignment="1">
      <alignment horizontal="left"/>
    </xf>
    <xf numFmtId="0" fontId="9" fillId="46" borderId="87" xfId="0" applyFont="1" applyFill="1" applyBorder="1" applyAlignment="1">
      <alignment horizontal="left"/>
    </xf>
    <xf numFmtId="0" fontId="0" fillId="46" borderId="87" xfId="0" applyFill="1" applyBorder="1" applyAlignment="1">
      <alignment horizontal="center"/>
    </xf>
    <xf numFmtId="0" fontId="9" fillId="46" borderId="87" xfId="0" applyFont="1" applyFill="1" applyBorder="1" applyAlignment="1">
      <alignment vertical="center"/>
    </xf>
    <xf numFmtId="0" fontId="8" fillId="46" borderId="87" xfId="0" applyFont="1" applyFill="1" applyBorder="1" applyAlignment="1">
      <alignment horizontal="left" vertical="center" indent="1"/>
    </xf>
    <xf numFmtId="0" fontId="9" fillId="46" borderId="87" xfId="0" applyFont="1" applyFill="1" applyBorder="1" applyAlignment="1">
      <alignment horizontal="left" vertical="center" indent="1"/>
    </xf>
    <xf numFmtId="0" fontId="0" fillId="46" borderId="0" xfId="0" applyFill="1" applyAlignment="1">
      <alignment/>
    </xf>
    <xf numFmtId="0" fontId="9" fillId="46" borderId="0" xfId="0" applyFont="1" applyFill="1" applyBorder="1" applyAlignment="1" applyProtection="1">
      <alignment horizontal="center" textRotation="90"/>
      <protection/>
    </xf>
    <xf numFmtId="0" fontId="0" fillId="46" borderId="0" xfId="0" applyFill="1" applyAlignment="1">
      <alignment horizontal="left" textRotation="180"/>
    </xf>
    <xf numFmtId="0" fontId="9" fillId="46" borderId="0" xfId="0" applyFont="1" applyFill="1" applyBorder="1" applyAlignment="1">
      <alignment vertical="center"/>
    </xf>
    <xf numFmtId="0" fontId="9" fillId="46" borderId="0" xfId="0" applyFont="1" applyFill="1" applyBorder="1" applyAlignment="1">
      <alignment horizontal="left" vertical="center" indent="1"/>
    </xf>
    <xf numFmtId="0" fontId="9" fillId="46" borderId="85" xfId="0" applyFont="1" applyFill="1" applyBorder="1" applyAlignment="1">
      <alignment horizontal="left" vertical="center" indent="1"/>
    </xf>
    <xf numFmtId="0" fontId="8" fillId="46" borderId="87" xfId="0" applyFont="1" applyFill="1" applyBorder="1" applyAlignment="1">
      <alignment vertical="center"/>
    </xf>
    <xf numFmtId="0" fontId="41" fillId="46" borderId="87" xfId="0" applyFont="1" applyFill="1" applyBorder="1" applyAlignment="1" applyProtection="1">
      <alignment horizontal="center" textRotation="90"/>
      <protection/>
    </xf>
    <xf numFmtId="0" fontId="0" fillId="46" borderId="87" xfId="0" applyFill="1" applyBorder="1" applyAlignment="1">
      <alignment/>
    </xf>
    <xf numFmtId="0" fontId="0" fillId="46" borderId="88" xfId="0" applyFill="1" applyBorder="1" applyAlignment="1">
      <alignment/>
    </xf>
    <xf numFmtId="0" fontId="29" fillId="35" borderId="0" xfId="0" applyFont="1" applyFill="1" applyBorder="1" applyAlignment="1" applyProtection="1">
      <alignment horizontal="left" vertical="center" indent="1"/>
      <protection/>
    </xf>
    <xf numFmtId="0" fontId="14" fillId="43" borderId="89" xfId="54" applyFont="1" applyFill="1" applyBorder="1" applyAlignment="1" applyProtection="1">
      <alignment horizontal="left" vertical="center" indent="1"/>
      <protection hidden="1"/>
    </xf>
    <xf numFmtId="0" fontId="3" fillId="47" borderId="55" xfId="54" applyFont="1" applyFill="1" applyBorder="1" applyAlignment="1" applyProtection="1">
      <alignment horizontal="left" vertical="center" indent="3"/>
      <protection hidden="1"/>
    </xf>
    <xf numFmtId="0" fontId="3" fillId="47" borderId="0" xfId="54" applyFont="1" applyFill="1" applyBorder="1" applyAlignment="1" applyProtection="1">
      <alignment horizontal="left" vertical="center" indent="3"/>
      <protection hidden="1"/>
    </xf>
    <xf numFmtId="0" fontId="3" fillId="42" borderId="50" xfId="54" applyFont="1" applyFill="1" applyBorder="1" applyAlignment="1" applyProtection="1">
      <alignment horizontal="left" vertical="center"/>
      <protection locked="0"/>
    </xf>
    <xf numFmtId="0" fontId="45" fillId="33" borderId="90" xfId="0" applyFont="1" applyFill="1" applyBorder="1" applyAlignment="1" applyProtection="1">
      <alignment horizontal="center" vertical="center"/>
      <protection locked="0"/>
    </xf>
    <xf numFmtId="0" fontId="45" fillId="33" borderId="91" xfId="0" applyFont="1" applyFill="1" applyBorder="1" applyAlignment="1" applyProtection="1">
      <alignment horizontal="center" vertical="center"/>
      <protection locked="0"/>
    </xf>
    <xf numFmtId="0" fontId="45" fillId="33" borderId="92" xfId="0" applyFont="1" applyFill="1" applyBorder="1" applyAlignment="1" applyProtection="1">
      <alignment horizontal="center" vertical="center"/>
      <protection locked="0"/>
    </xf>
    <xf numFmtId="0" fontId="49" fillId="48" borderId="0" xfId="0" applyFont="1" applyFill="1" applyBorder="1" applyAlignment="1" applyProtection="1">
      <alignment horizontal="center" vertical="center"/>
      <protection/>
    </xf>
    <xf numFmtId="0" fontId="49" fillId="48" borderId="40" xfId="0" applyFont="1" applyFill="1" applyBorder="1" applyAlignment="1" applyProtection="1">
      <alignment horizontal="center" vertical="center"/>
      <protection/>
    </xf>
    <xf numFmtId="0" fontId="29" fillId="35" borderId="0" xfId="0" applyFont="1" applyFill="1" applyBorder="1" applyAlignment="1" applyProtection="1">
      <alignment horizontal="center" vertical="center"/>
      <protection/>
    </xf>
    <xf numFmtId="0" fontId="48" fillId="35" borderId="0" xfId="0" applyFont="1" applyFill="1" applyBorder="1" applyAlignment="1" applyProtection="1">
      <alignment horizontal="center" vertical="center"/>
      <protection/>
    </xf>
    <xf numFmtId="0" fontId="48" fillId="35" borderId="87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93" xfId="0" applyFont="1" applyFill="1" applyBorder="1" applyAlignment="1" applyProtection="1">
      <alignment horizontal="center"/>
      <protection/>
    </xf>
    <xf numFmtId="0" fontId="35" fillId="34" borderId="94" xfId="0" applyFont="1" applyFill="1" applyBorder="1" applyAlignment="1" applyProtection="1">
      <alignment horizontal="left" vertical="center" indent="1"/>
      <protection locked="0"/>
    </xf>
    <xf numFmtId="0" fontId="35" fillId="34" borderId="95" xfId="0" applyFont="1" applyFill="1" applyBorder="1" applyAlignment="1" applyProtection="1">
      <alignment horizontal="left" vertical="center" indent="1"/>
      <protection locked="0"/>
    </xf>
    <xf numFmtId="0" fontId="35" fillId="34" borderId="96" xfId="0" applyFont="1" applyFill="1" applyBorder="1" applyAlignment="1" applyProtection="1">
      <alignment horizontal="left" vertical="center" indent="1"/>
      <protection locked="0"/>
    </xf>
    <xf numFmtId="0" fontId="35" fillId="34" borderId="97" xfId="0" applyFont="1" applyFill="1" applyBorder="1" applyAlignment="1" applyProtection="1">
      <alignment horizontal="left" vertical="center" indent="1"/>
      <protection locked="0"/>
    </xf>
    <xf numFmtId="0" fontId="35" fillId="34" borderId="98" xfId="0" applyFont="1" applyFill="1" applyBorder="1" applyAlignment="1" applyProtection="1">
      <alignment horizontal="left" vertical="center" indent="1"/>
      <protection locked="0"/>
    </xf>
    <xf numFmtId="0" fontId="35" fillId="34" borderId="99" xfId="0" applyFont="1" applyFill="1" applyBorder="1" applyAlignment="1" applyProtection="1">
      <alignment horizontal="left" vertical="center" indent="1"/>
      <protection locked="0"/>
    </xf>
    <xf numFmtId="0" fontId="22" fillId="34" borderId="97" xfId="0" applyFont="1" applyFill="1" applyBorder="1" applyAlignment="1" applyProtection="1">
      <alignment horizontal="left" vertical="center" indent="1"/>
      <protection locked="0"/>
    </xf>
    <xf numFmtId="0" fontId="22" fillId="34" borderId="98" xfId="0" applyFont="1" applyFill="1" applyBorder="1" applyAlignment="1" applyProtection="1">
      <alignment horizontal="left" vertical="center" indent="1"/>
      <protection locked="0"/>
    </xf>
    <xf numFmtId="0" fontId="22" fillId="34" borderId="99" xfId="0" applyFont="1" applyFill="1" applyBorder="1" applyAlignment="1" applyProtection="1">
      <alignment horizontal="left" vertical="center" indent="1"/>
      <protection locked="0"/>
    </xf>
    <xf numFmtId="0" fontId="35" fillId="35" borderId="0" xfId="0" applyFont="1" applyFill="1" applyBorder="1" applyAlignment="1" applyProtection="1">
      <alignment horizontal="left" vertical="center" indent="1"/>
      <protection locked="0"/>
    </xf>
    <xf numFmtId="0" fontId="22" fillId="35" borderId="85" xfId="0" applyFont="1" applyFill="1" applyBorder="1" applyAlignment="1" applyProtection="1">
      <alignment horizontal="left" vertical="center" indent="1"/>
      <protection locked="0"/>
    </xf>
    <xf numFmtId="0" fontId="22" fillId="35" borderId="100" xfId="0" applyFont="1" applyFill="1" applyBorder="1" applyAlignment="1" applyProtection="1">
      <alignment horizontal="left" vertical="center" indent="1"/>
      <protection locked="0"/>
    </xf>
    <xf numFmtId="0" fontId="22" fillId="35" borderId="53" xfId="0" applyFont="1" applyFill="1" applyBorder="1" applyAlignment="1" applyProtection="1">
      <alignment horizontal="left" vertical="center" indent="1"/>
      <protection locked="0"/>
    </xf>
    <xf numFmtId="0" fontId="35" fillId="34" borderId="101" xfId="0" applyFont="1" applyFill="1" applyBorder="1" applyAlignment="1" applyProtection="1">
      <alignment horizontal="left" indent="1"/>
      <protection/>
    </xf>
    <xf numFmtId="0" fontId="35" fillId="34" borderId="102" xfId="0" applyFont="1" applyFill="1" applyBorder="1" applyAlignment="1" applyProtection="1">
      <alignment horizontal="left" indent="1"/>
      <protection/>
    </xf>
    <xf numFmtId="0" fontId="22" fillId="34" borderId="94" xfId="0" applyFont="1" applyFill="1" applyBorder="1" applyAlignment="1" applyProtection="1">
      <alignment horizontal="left" vertical="center" indent="1"/>
      <protection locked="0"/>
    </xf>
    <xf numFmtId="0" fontId="22" fillId="34" borderId="95" xfId="0" applyFont="1" applyFill="1" applyBorder="1" applyAlignment="1" applyProtection="1">
      <alignment horizontal="left" vertical="center" indent="1"/>
      <protection locked="0"/>
    </xf>
    <xf numFmtId="0" fontId="22" fillId="34" borderId="96" xfId="0" applyFont="1" applyFill="1" applyBorder="1" applyAlignment="1" applyProtection="1">
      <alignment horizontal="left" vertical="center" indent="1"/>
      <protection locked="0"/>
    </xf>
    <xf numFmtId="0" fontId="35" fillId="34" borderId="103" xfId="0" applyFont="1" applyFill="1" applyBorder="1" applyAlignment="1" applyProtection="1">
      <alignment horizontal="left" indent="1"/>
      <protection/>
    </xf>
    <xf numFmtId="0" fontId="35" fillId="34" borderId="98" xfId="0" applyFont="1" applyFill="1" applyBorder="1" applyAlignment="1" applyProtection="1">
      <alignment horizontal="left" indent="1"/>
      <protection/>
    </xf>
    <xf numFmtId="0" fontId="29" fillId="35" borderId="0" xfId="0" applyFont="1" applyFill="1" applyBorder="1" applyAlignment="1" applyProtection="1">
      <alignment horizontal="left" vertical="center"/>
      <protection/>
    </xf>
    <xf numFmtId="0" fontId="35" fillId="34" borderId="104" xfId="0" applyFont="1" applyFill="1" applyBorder="1" applyAlignment="1" applyProtection="1">
      <alignment horizontal="left" indent="1"/>
      <protection/>
    </xf>
    <xf numFmtId="0" fontId="35" fillId="34" borderId="105" xfId="0" applyFont="1" applyFill="1" applyBorder="1" applyAlignment="1" applyProtection="1">
      <alignment horizontal="left" indent="1"/>
      <protection/>
    </xf>
    <xf numFmtId="0" fontId="3" fillId="47" borderId="106" xfId="54" applyFont="1" applyFill="1" applyBorder="1" applyAlignment="1" applyProtection="1">
      <alignment horizontal="left" vertical="center" indent="3"/>
      <protection hidden="1"/>
    </xf>
    <xf numFmtId="0" fontId="3" fillId="47" borderId="107" xfId="54" applyFont="1" applyFill="1" applyBorder="1" applyAlignment="1" applyProtection="1">
      <alignment horizontal="left" vertical="center" indent="3"/>
      <protection hidden="1"/>
    </xf>
    <xf numFmtId="0" fontId="3" fillId="47" borderId="93" xfId="54" applyFont="1" applyFill="1" applyBorder="1" applyAlignment="1" applyProtection="1">
      <alignment horizontal="left" vertical="center" indent="3"/>
      <protection hidden="1"/>
    </xf>
    <xf numFmtId="0" fontId="45" fillId="37" borderId="55" xfId="0" applyFont="1" applyFill="1" applyBorder="1" applyAlignment="1" applyProtection="1">
      <alignment horizontal="center" vertical="center"/>
      <protection/>
    </xf>
    <xf numFmtId="0" fontId="45" fillId="37" borderId="93" xfId="0" applyFont="1" applyFill="1" applyBorder="1" applyAlignment="1" applyProtection="1">
      <alignment horizontal="center" vertical="center"/>
      <protection/>
    </xf>
    <xf numFmtId="0" fontId="32" fillId="49" borderId="108" xfId="0" applyFont="1" applyFill="1" applyBorder="1" applyAlignment="1" applyProtection="1">
      <alignment horizontal="center" vertical="center"/>
      <protection/>
    </xf>
    <xf numFmtId="0" fontId="32" fillId="49" borderId="109" xfId="0" applyFont="1" applyFill="1" applyBorder="1" applyAlignment="1" applyProtection="1">
      <alignment horizontal="center" vertical="center"/>
      <protection/>
    </xf>
    <xf numFmtId="0" fontId="32" fillId="49" borderId="110" xfId="0" applyFont="1" applyFill="1" applyBorder="1" applyAlignment="1" applyProtection="1">
      <alignment horizontal="center" vertical="center"/>
      <protection/>
    </xf>
    <xf numFmtId="0" fontId="29" fillId="35" borderId="87" xfId="0" applyFont="1" applyFill="1" applyBorder="1" applyAlignment="1" applyProtection="1">
      <alignment horizontal="center" vertical="center"/>
      <protection/>
    </xf>
    <xf numFmtId="0" fontId="22" fillId="34" borderId="111" xfId="0" applyFont="1" applyFill="1" applyBorder="1" applyAlignment="1" applyProtection="1">
      <alignment horizontal="left" vertical="center" indent="1"/>
      <protection locked="0"/>
    </xf>
    <xf numFmtId="0" fontId="22" fillId="34" borderId="112" xfId="0" applyFont="1" applyFill="1" applyBorder="1" applyAlignment="1" applyProtection="1">
      <alignment horizontal="left" vertical="center" indent="1"/>
      <protection locked="0"/>
    </xf>
    <xf numFmtId="0" fontId="22" fillId="34" borderId="113" xfId="0" applyFont="1" applyFill="1" applyBorder="1" applyAlignment="1" applyProtection="1">
      <alignment horizontal="left" vertical="center" indent="1"/>
      <protection locked="0"/>
    </xf>
    <xf numFmtId="0" fontId="35" fillId="34" borderId="111" xfId="0" applyFont="1" applyFill="1" applyBorder="1" applyAlignment="1" applyProtection="1">
      <alignment horizontal="left" vertical="center" indent="1"/>
      <protection locked="0"/>
    </xf>
    <xf numFmtId="0" fontId="35" fillId="34" borderId="112" xfId="0" applyFont="1" applyFill="1" applyBorder="1" applyAlignment="1" applyProtection="1">
      <alignment horizontal="left" vertical="center" indent="1"/>
      <protection locked="0"/>
    </xf>
    <xf numFmtId="0" fontId="35" fillId="34" borderId="113" xfId="0" applyFont="1" applyFill="1" applyBorder="1" applyAlignment="1" applyProtection="1">
      <alignment horizontal="left" vertical="center" indent="1"/>
      <protection locked="0"/>
    </xf>
    <xf numFmtId="0" fontId="26" fillId="34" borderId="114" xfId="0" applyFont="1" applyFill="1" applyBorder="1" applyAlignment="1" applyProtection="1">
      <alignment horizontal="center" vertical="center"/>
      <protection locked="0"/>
    </xf>
    <xf numFmtId="0" fontId="26" fillId="34" borderId="115" xfId="0" applyFont="1" applyFill="1" applyBorder="1" applyAlignment="1" applyProtection="1">
      <alignment horizontal="center" vertical="center"/>
      <protection locked="0"/>
    </xf>
    <xf numFmtId="0" fontId="26" fillId="34" borderId="116" xfId="0" applyFont="1" applyFill="1" applyBorder="1" applyAlignment="1" applyProtection="1">
      <alignment horizontal="center" vertical="center"/>
      <protection locked="0"/>
    </xf>
    <xf numFmtId="0" fontId="50" fillId="34" borderId="114" xfId="0" applyFont="1" applyFill="1" applyBorder="1" applyAlignment="1" applyProtection="1">
      <alignment horizontal="center" vertical="center"/>
      <protection locked="0"/>
    </xf>
    <xf numFmtId="0" fontId="50" fillId="34" borderId="115" xfId="0" applyFont="1" applyFill="1" applyBorder="1" applyAlignment="1" applyProtection="1">
      <alignment horizontal="center" vertical="center"/>
      <protection locked="0"/>
    </xf>
    <xf numFmtId="0" fontId="50" fillId="34" borderId="116" xfId="0" applyFont="1" applyFill="1" applyBorder="1" applyAlignment="1" applyProtection="1">
      <alignment horizontal="center" vertical="center"/>
      <protection locked="0"/>
    </xf>
    <xf numFmtId="0" fontId="27" fillId="34" borderId="114" xfId="0" applyFont="1" applyFill="1" applyBorder="1" applyAlignment="1" applyProtection="1">
      <alignment horizontal="center" vertical="center"/>
      <protection locked="0"/>
    </xf>
    <xf numFmtId="0" fontId="27" fillId="34" borderId="115" xfId="0" applyFont="1" applyFill="1" applyBorder="1" applyAlignment="1" applyProtection="1">
      <alignment horizontal="center" vertical="center"/>
      <protection locked="0"/>
    </xf>
    <xf numFmtId="0" fontId="27" fillId="34" borderId="116" xfId="0" applyFont="1" applyFill="1" applyBorder="1" applyAlignment="1" applyProtection="1">
      <alignment horizontal="center" vertical="center"/>
      <protection locked="0"/>
    </xf>
    <xf numFmtId="0" fontId="54" fillId="33" borderId="53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0" fillId="50" borderId="117" xfId="0" applyFill="1" applyBorder="1" applyAlignment="1">
      <alignment/>
    </xf>
    <xf numFmtId="0" fontId="0" fillId="50" borderId="118" xfId="0" applyFill="1" applyBorder="1" applyAlignment="1">
      <alignment/>
    </xf>
    <xf numFmtId="0" fontId="2" fillId="42" borderId="67" xfId="54" applyFont="1" applyFill="1" applyBorder="1" applyAlignment="1" applyProtection="1">
      <alignment horizontal="center" vertical="center"/>
      <protection/>
    </xf>
    <xf numFmtId="0" fontId="2" fillId="42" borderId="119" xfId="54" applyFont="1" applyFill="1" applyBorder="1" applyAlignment="1" applyProtection="1">
      <alignment horizontal="center" vertical="center"/>
      <protection/>
    </xf>
    <xf numFmtId="0" fontId="44" fillId="39" borderId="120" xfId="0" applyFont="1" applyFill="1" applyBorder="1" applyAlignment="1" applyProtection="1">
      <alignment horizontal="center" textRotation="90"/>
      <protection/>
    </xf>
    <xf numFmtId="0" fontId="44" fillId="39" borderId="100" xfId="0" applyFont="1" applyFill="1" applyBorder="1" applyAlignment="1" applyProtection="1">
      <alignment horizontal="center" textRotation="90"/>
      <protection/>
    </xf>
    <xf numFmtId="0" fontId="44" fillId="39" borderId="121" xfId="0" applyFont="1" applyFill="1" applyBorder="1" applyAlignment="1" applyProtection="1">
      <alignment horizontal="center" textRotation="90"/>
      <protection/>
    </xf>
    <xf numFmtId="0" fontId="55" fillId="46" borderId="100" xfId="0" applyFont="1" applyFill="1" applyBorder="1" applyAlignment="1">
      <alignment horizontal="center" vertical="center"/>
    </xf>
    <xf numFmtId="0" fontId="55" fillId="46" borderId="121" xfId="0" applyFont="1" applyFill="1" applyBorder="1" applyAlignment="1">
      <alignment horizontal="center" vertical="center"/>
    </xf>
    <xf numFmtId="0" fontId="41" fillId="38" borderId="122" xfId="0" applyFont="1" applyFill="1" applyBorder="1" applyAlignment="1" applyProtection="1">
      <alignment horizontal="center" textRotation="90"/>
      <protection/>
    </xf>
    <xf numFmtId="0" fontId="41" fillId="38" borderId="123" xfId="0" applyFont="1" applyFill="1" applyBorder="1" applyAlignment="1" applyProtection="1">
      <alignment horizontal="center" textRotation="90"/>
      <protection/>
    </xf>
    <xf numFmtId="0" fontId="41" fillId="38" borderId="124" xfId="0" applyFont="1" applyFill="1" applyBorder="1" applyAlignment="1" applyProtection="1">
      <alignment horizontal="center" textRotation="90"/>
      <protection/>
    </xf>
    <xf numFmtId="0" fontId="41" fillId="38" borderId="125" xfId="0" applyFont="1" applyFill="1" applyBorder="1" applyAlignment="1" applyProtection="1">
      <alignment horizontal="center" textRotation="90"/>
      <protection/>
    </xf>
    <xf numFmtId="0" fontId="42" fillId="51" borderId="122" xfId="0" applyFont="1" applyFill="1" applyBorder="1" applyAlignment="1" applyProtection="1">
      <alignment horizontal="center" textRotation="90"/>
      <protection/>
    </xf>
    <xf numFmtId="0" fontId="42" fillId="51" borderId="123" xfId="0" applyFont="1" applyFill="1" applyBorder="1" applyAlignment="1" applyProtection="1">
      <alignment horizontal="center" textRotation="90"/>
      <protection/>
    </xf>
    <xf numFmtId="0" fontId="42" fillId="51" borderId="126" xfId="0" applyFont="1" applyFill="1" applyBorder="1" applyAlignment="1" applyProtection="1">
      <alignment horizontal="center" textRotation="90"/>
      <protection/>
    </xf>
    <xf numFmtId="0" fontId="41" fillId="18" borderId="122" xfId="0" applyFont="1" applyFill="1" applyBorder="1" applyAlignment="1" applyProtection="1">
      <alignment horizontal="center" textRotation="90"/>
      <protection/>
    </xf>
    <xf numFmtId="0" fontId="41" fillId="18" borderId="123" xfId="0" applyFont="1" applyFill="1" applyBorder="1" applyAlignment="1" applyProtection="1">
      <alignment horizontal="center" textRotation="90"/>
      <protection/>
    </xf>
    <xf numFmtId="0" fontId="41" fillId="18" borderId="126" xfId="0" applyFont="1" applyFill="1" applyBorder="1" applyAlignment="1" applyProtection="1">
      <alignment horizontal="center" textRotation="90"/>
      <protection/>
    </xf>
    <xf numFmtId="0" fontId="2" fillId="42" borderId="68" xfId="54" applyFont="1" applyFill="1" applyBorder="1" applyAlignment="1" applyProtection="1">
      <alignment horizontal="center" vertical="center"/>
      <protection/>
    </xf>
    <xf numFmtId="0" fontId="17" fillId="39" borderId="127" xfId="0" applyFont="1" applyFill="1" applyBorder="1" applyAlignment="1" applyProtection="1">
      <alignment horizontal="left" vertical="center" indent="1"/>
      <protection hidden="1"/>
    </xf>
    <xf numFmtId="0" fontId="17" fillId="39" borderId="70" xfId="0" applyFont="1" applyFill="1" applyBorder="1" applyAlignment="1" applyProtection="1">
      <alignment horizontal="left" vertical="center" indent="1"/>
      <protection hidden="1"/>
    </xf>
    <xf numFmtId="0" fontId="17" fillId="39" borderId="128" xfId="0" applyFont="1" applyFill="1" applyBorder="1" applyAlignment="1" applyProtection="1">
      <alignment horizontal="left" vertical="center" indent="1"/>
      <protection hidden="1"/>
    </xf>
    <xf numFmtId="0" fontId="17" fillId="39" borderId="129" xfId="0" applyFont="1" applyFill="1" applyBorder="1" applyAlignment="1" applyProtection="1">
      <alignment horizontal="left" vertical="center" indent="1"/>
      <protection hidden="1"/>
    </xf>
    <xf numFmtId="0" fontId="55" fillId="46" borderId="120" xfId="0" applyFont="1" applyFill="1" applyBorder="1" applyAlignment="1">
      <alignment horizontal="center" vertical="center"/>
    </xf>
    <xf numFmtId="0" fontId="54" fillId="46" borderId="84" xfId="0" applyFont="1" applyFill="1" applyBorder="1" applyAlignment="1">
      <alignment horizontal="left" vertical="center"/>
    </xf>
    <xf numFmtId="0" fontId="4" fillId="0" borderId="130" xfId="0" applyNumberFormat="1" applyFont="1" applyBorder="1" applyAlignment="1" applyProtection="1">
      <alignment horizontal="left"/>
      <protection/>
    </xf>
    <xf numFmtId="0" fontId="1" fillId="0" borderId="13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5" fillId="0" borderId="130" xfId="0" applyFont="1" applyBorder="1" applyAlignment="1" applyProtection="1">
      <alignment horizontal="left"/>
      <protection/>
    </xf>
    <xf numFmtId="0" fontId="4" fillId="0" borderId="130" xfId="0" applyNumberFormat="1" applyFont="1" applyBorder="1" applyAlignment="1">
      <alignment horizontal="left"/>
    </xf>
    <xf numFmtId="0" fontId="1" fillId="0" borderId="13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30" xfId="0" applyFont="1" applyBorder="1" applyAlignment="1">
      <alignment horizontal="left"/>
    </xf>
    <xf numFmtId="0" fontId="0" fillId="34" borderId="131" xfId="0" applyFill="1" applyBorder="1" applyAlignment="1">
      <alignment horizontal="left"/>
    </xf>
    <xf numFmtId="0" fontId="0" fillId="34" borderId="132" xfId="0" applyFill="1" applyBorder="1" applyAlignment="1">
      <alignment horizontal="left"/>
    </xf>
    <xf numFmtId="0" fontId="0" fillId="34" borderId="133" xfId="0" applyFill="1" applyBorder="1" applyAlignment="1">
      <alignment horizontal="left"/>
    </xf>
    <xf numFmtId="0" fontId="6" fillId="34" borderId="33" xfId="0" applyFont="1" applyFill="1" applyBorder="1" applyAlignment="1">
      <alignment horizontal="center" vertical="center"/>
    </xf>
    <xf numFmtId="0" fontId="6" fillId="34" borderId="134" xfId="0" applyFont="1" applyFill="1" applyBorder="1" applyAlignment="1">
      <alignment horizontal="center" vertical="center"/>
    </xf>
    <xf numFmtId="0" fontId="6" fillId="34" borderId="135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136" xfId="0" applyFont="1" applyFill="1" applyBorder="1" applyAlignment="1">
      <alignment horizontal="center" vertical="center"/>
    </xf>
    <xf numFmtId="0" fontId="6" fillId="34" borderId="137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14" fillId="34" borderId="0" xfId="0" applyFont="1" applyFill="1" applyAlignment="1">
      <alignment/>
    </xf>
    <xf numFmtId="0" fontId="6" fillId="34" borderId="0" xfId="0" applyFont="1" applyFill="1" applyAlignment="1">
      <alignment horizontal="left"/>
    </xf>
    <xf numFmtId="0" fontId="0" fillId="34" borderId="0" xfId="0" applyFill="1" applyAlignment="1">
      <alignment horizontal="center"/>
    </xf>
    <xf numFmtId="0" fontId="2" fillId="34" borderId="0" xfId="0" applyNumberFormat="1" applyFont="1" applyFill="1" applyAlignment="1">
      <alignment horizontal="left"/>
    </xf>
    <xf numFmtId="0" fontId="15" fillId="34" borderId="14" xfId="0" applyFont="1" applyFill="1" applyBorder="1" applyAlignment="1">
      <alignment horizontal="center"/>
    </xf>
    <xf numFmtId="0" fontId="0" fillId="34" borderId="138" xfId="0" applyFill="1" applyBorder="1" applyAlignment="1">
      <alignment horizontal="center"/>
    </xf>
    <xf numFmtId="1" fontId="0" fillId="34" borderId="14" xfId="0" applyNumberForma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8" fillId="34" borderId="14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6" fillId="34" borderId="134" xfId="0" applyFont="1" applyFill="1" applyBorder="1" applyAlignment="1">
      <alignment horizontal="left" vertical="center" indent="1"/>
    </xf>
    <xf numFmtId="0" fontId="6" fillId="34" borderId="136" xfId="0" applyFont="1" applyFill="1" applyBorder="1" applyAlignment="1">
      <alignment horizontal="left" vertical="center" indent="1"/>
    </xf>
    <xf numFmtId="0" fontId="0" fillId="0" borderId="134" xfId="0" applyFont="1" applyFill="1" applyBorder="1" applyAlignment="1" applyProtection="1">
      <alignment horizontal="center"/>
      <protection locked="0"/>
    </xf>
    <xf numFmtId="0" fontId="0" fillId="0" borderId="135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center"/>
    </xf>
    <xf numFmtId="0" fontId="15" fillId="0" borderId="139" xfId="0" applyFont="1" applyFill="1" applyBorder="1" applyAlignment="1">
      <alignment horizontal="center"/>
    </xf>
    <xf numFmtId="0" fontId="0" fillId="0" borderId="132" xfId="0" applyFont="1" applyFill="1" applyBorder="1" applyAlignment="1" applyProtection="1">
      <alignment horizontal="center"/>
      <protection locked="0"/>
    </xf>
    <xf numFmtId="0" fontId="0" fillId="0" borderId="133" xfId="0" applyFont="1" applyFill="1" applyBorder="1" applyAlignment="1" applyProtection="1">
      <alignment horizontal="center"/>
      <protection locked="0"/>
    </xf>
    <xf numFmtId="0" fontId="15" fillId="0" borderId="136" xfId="0" applyFont="1" applyFill="1" applyBorder="1" applyAlignment="1">
      <alignment horizontal="center"/>
    </xf>
    <xf numFmtId="0" fontId="15" fillId="0" borderId="137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136" xfId="0" applyFill="1" applyBorder="1" applyAlignment="1">
      <alignment/>
    </xf>
    <xf numFmtId="0" fontId="0" fillId="34" borderId="137" xfId="0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15" fillId="34" borderId="18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4" borderId="134" xfId="0" applyFont="1" applyFill="1" applyBorder="1" applyAlignment="1">
      <alignment horizontal="center"/>
    </xf>
    <xf numFmtId="0" fontId="0" fillId="34" borderId="135" xfId="0" applyFont="1" applyFill="1" applyBorder="1" applyAlignment="1">
      <alignment horizontal="center"/>
    </xf>
    <xf numFmtId="0" fontId="0" fillId="34" borderId="14" xfId="0" applyFill="1" applyBorder="1" applyAlignment="1">
      <alignment horizontal="left" indent="2"/>
    </xf>
    <xf numFmtId="173" fontId="0" fillId="34" borderId="14" xfId="0" applyNumberFormat="1" applyFill="1" applyBorder="1" applyAlignment="1">
      <alignment horizontal="center"/>
    </xf>
    <xf numFmtId="0" fontId="0" fillId="34" borderId="35" xfId="0" applyFill="1" applyBorder="1" applyAlignment="1">
      <alignment/>
    </xf>
    <xf numFmtId="0" fontId="15" fillId="34" borderId="35" xfId="0" applyFont="1" applyFill="1" applyBorder="1" applyAlignment="1">
      <alignment horizontal="center"/>
    </xf>
    <xf numFmtId="0" fontId="0" fillId="34" borderId="134" xfId="0" applyFill="1" applyBorder="1" applyAlignment="1">
      <alignment/>
    </xf>
    <xf numFmtId="0" fontId="6" fillId="34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17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b val="0"/>
        <i val="0"/>
        <color indexed="8"/>
      </font>
    </dxf>
    <dxf>
      <font>
        <b val="0"/>
        <i val="0"/>
        <color indexed="9"/>
      </font>
    </dxf>
    <dxf>
      <font>
        <color indexed="23"/>
      </font>
      <fill>
        <patternFill>
          <bgColor indexed="23"/>
        </patternFill>
      </fill>
      <border>
        <left/>
        <right/>
        <top/>
        <bottom/>
      </border>
    </dxf>
    <dxf>
      <font>
        <color indexed="23"/>
      </font>
    </dxf>
    <dxf>
      <font>
        <color indexed="23"/>
      </font>
      <fill>
        <patternFill>
          <bgColor indexed="23"/>
        </patternFill>
      </fill>
      <border>
        <right/>
      </border>
    </dxf>
    <dxf>
      <font>
        <color indexed="23"/>
      </font>
      <fill>
        <patternFill>
          <bgColor indexed="23"/>
        </patternFill>
      </fill>
      <border>
        <right/>
      </border>
    </dxf>
    <dxf>
      <font>
        <color indexed="23"/>
      </font>
      <fill>
        <patternFill>
          <bgColor indexed="23"/>
        </patternFill>
      </fill>
      <border>
        <left/>
        <right/>
        <top/>
        <bottom/>
      </border>
    </dxf>
    <dxf>
      <font>
        <color indexed="23"/>
      </font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3</xdr:row>
      <xdr:rowOff>114300</xdr:rowOff>
    </xdr:from>
    <xdr:to>
      <xdr:col>0</xdr:col>
      <xdr:colOff>923925</xdr:colOff>
      <xdr:row>3</xdr:row>
      <xdr:rowOff>295275</xdr:rowOff>
    </xdr:to>
    <xdr:sp>
      <xdr:nvSpPr>
        <xdr:cNvPr id="1" name="PIJL-RECHTS 1"/>
        <xdr:cNvSpPr>
          <a:spLocks/>
        </xdr:cNvSpPr>
      </xdr:nvSpPr>
      <xdr:spPr>
        <a:xfrm>
          <a:off x="704850" y="1171575"/>
          <a:ext cx="219075" cy="180975"/>
        </a:xfrm>
        <a:prstGeom prst="rightArrow">
          <a:avLst>
            <a:gd name="adj" fmla="val 748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104775</xdr:rowOff>
    </xdr:from>
    <xdr:to>
      <xdr:col>4</xdr:col>
      <xdr:colOff>276225</xdr:colOff>
      <xdr:row>3</xdr:row>
      <xdr:rowOff>285750</xdr:rowOff>
    </xdr:to>
    <xdr:sp>
      <xdr:nvSpPr>
        <xdr:cNvPr id="2" name="PIJL-RECHTS 4"/>
        <xdr:cNvSpPr>
          <a:spLocks/>
        </xdr:cNvSpPr>
      </xdr:nvSpPr>
      <xdr:spPr>
        <a:xfrm>
          <a:off x="2971800" y="1162050"/>
          <a:ext cx="209550" cy="180975"/>
        </a:xfrm>
        <a:prstGeom prst="rightArrow">
          <a:avLst>
            <a:gd name="adj" fmla="val 748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3</xdr:row>
      <xdr:rowOff>104775</xdr:rowOff>
    </xdr:from>
    <xdr:to>
      <xdr:col>8</xdr:col>
      <xdr:colOff>295275</xdr:colOff>
      <xdr:row>3</xdr:row>
      <xdr:rowOff>285750</xdr:rowOff>
    </xdr:to>
    <xdr:sp>
      <xdr:nvSpPr>
        <xdr:cNvPr id="3" name="PIJL-RECHTS 5"/>
        <xdr:cNvSpPr>
          <a:spLocks/>
        </xdr:cNvSpPr>
      </xdr:nvSpPr>
      <xdr:spPr>
        <a:xfrm>
          <a:off x="5324475" y="1162050"/>
          <a:ext cx="209550" cy="180975"/>
        </a:xfrm>
        <a:prstGeom prst="rightArrow">
          <a:avLst>
            <a:gd name="adj" fmla="val 748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3</xdr:row>
      <xdr:rowOff>104775</xdr:rowOff>
    </xdr:from>
    <xdr:to>
      <xdr:col>12</xdr:col>
      <xdr:colOff>257175</xdr:colOff>
      <xdr:row>3</xdr:row>
      <xdr:rowOff>285750</xdr:rowOff>
    </xdr:to>
    <xdr:sp>
      <xdr:nvSpPr>
        <xdr:cNvPr id="4" name="PIJL-RECHTS 6"/>
        <xdr:cNvSpPr>
          <a:spLocks/>
        </xdr:cNvSpPr>
      </xdr:nvSpPr>
      <xdr:spPr>
        <a:xfrm>
          <a:off x="6686550" y="1162050"/>
          <a:ext cx="219075" cy="180975"/>
        </a:xfrm>
        <a:prstGeom prst="rightArrow">
          <a:avLst>
            <a:gd name="adj" fmla="val 748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3</xdr:row>
      <xdr:rowOff>104775</xdr:rowOff>
    </xdr:from>
    <xdr:to>
      <xdr:col>16</xdr:col>
      <xdr:colOff>295275</xdr:colOff>
      <xdr:row>3</xdr:row>
      <xdr:rowOff>285750</xdr:rowOff>
    </xdr:to>
    <xdr:sp>
      <xdr:nvSpPr>
        <xdr:cNvPr id="5" name="PIJL-RECHTS 7"/>
        <xdr:cNvSpPr>
          <a:spLocks/>
        </xdr:cNvSpPr>
      </xdr:nvSpPr>
      <xdr:spPr>
        <a:xfrm>
          <a:off x="8791575" y="1162050"/>
          <a:ext cx="209550" cy="180975"/>
        </a:xfrm>
        <a:prstGeom prst="rightArrow">
          <a:avLst>
            <a:gd name="adj" fmla="val 748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104775</xdr:rowOff>
    </xdr:from>
    <xdr:to>
      <xdr:col>1</xdr:col>
      <xdr:colOff>257175</xdr:colOff>
      <xdr:row>6</xdr:row>
      <xdr:rowOff>95250</xdr:rowOff>
    </xdr:to>
    <xdr:sp>
      <xdr:nvSpPr>
        <xdr:cNvPr id="6" name="PIJL-RECHTS 9"/>
        <xdr:cNvSpPr>
          <a:spLocks/>
        </xdr:cNvSpPr>
      </xdr:nvSpPr>
      <xdr:spPr>
        <a:xfrm>
          <a:off x="1114425" y="1647825"/>
          <a:ext cx="219075" cy="285750"/>
        </a:xfrm>
        <a:prstGeom prst="rightArrow">
          <a:avLst>
            <a:gd name="adj" fmla="val 748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5</xdr:row>
      <xdr:rowOff>104775</xdr:rowOff>
    </xdr:from>
    <xdr:to>
      <xdr:col>3</xdr:col>
      <xdr:colOff>600075</xdr:colOff>
      <xdr:row>6</xdr:row>
      <xdr:rowOff>95250</xdr:rowOff>
    </xdr:to>
    <xdr:sp>
      <xdr:nvSpPr>
        <xdr:cNvPr id="7" name="PIJL-RECHTS 10"/>
        <xdr:cNvSpPr>
          <a:spLocks/>
        </xdr:cNvSpPr>
      </xdr:nvSpPr>
      <xdr:spPr>
        <a:xfrm>
          <a:off x="2686050" y="1647825"/>
          <a:ext cx="209550" cy="285750"/>
        </a:xfrm>
        <a:prstGeom prst="rightArrow">
          <a:avLst>
            <a:gd name="adj" fmla="val 748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228600</xdr:colOff>
      <xdr:row>3</xdr:row>
      <xdr:rowOff>104775</xdr:rowOff>
    </xdr:from>
    <xdr:to>
      <xdr:col>20</xdr:col>
      <xdr:colOff>438150</xdr:colOff>
      <xdr:row>3</xdr:row>
      <xdr:rowOff>285750</xdr:rowOff>
    </xdr:to>
    <xdr:sp>
      <xdr:nvSpPr>
        <xdr:cNvPr id="8" name="PIJL-RECHTS 7"/>
        <xdr:cNvSpPr>
          <a:spLocks/>
        </xdr:cNvSpPr>
      </xdr:nvSpPr>
      <xdr:spPr>
        <a:xfrm>
          <a:off x="10991850" y="1162050"/>
          <a:ext cx="209550" cy="180975"/>
        </a:xfrm>
        <a:prstGeom prst="rightArrow">
          <a:avLst>
            <a:gd name="adj" fmla="val 748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104775</xdr:rowOff>
    </xdr:from>
    <xdr:to>
      <xdr:col>1</xdr:col>
      <xdr:colOff>257175</xdr:colOff>
      <xdr:row>6</xdr:row>
      <xdr:rowOff>95250</xdr:rowOff>
    </xdr:to>
    <xdr:sp>
      <xdr:nvSpPr>
        <xdr:cNvPr id="9" name="PIJL-RECHTS 9"/>
        <xdr:cNvSpPr>
          <a:spLocks/>
        </xdr:cNvSpPr>
      </xdr:nvSpPr>
      <xdr:spPr>
        <a:xfrm>
          <a:off x="1114425" y="1647825"/>
          <a:ext cx="219075" cy="285750"/>
        </a:xfrm>
        <a:prstGeom prst="rightArrow">
          <a:avLst>
            <a:gd name="adj" fmla="val 748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5</xdr:row>
      <xdr:rowOff>104775</xdr:rowOff>
    </xdr:from>
    <xdr:to>
      <xdr:col>3</xdr:col>
      <xdr:colOff>600075</xdr:colOff>
      <xdr:row>6</xdr:row>
      <xdr:rowOff>95250</xdr:rowOff>
    </xdr:to>
    <xdr:sp>
      <xdr:nvSpPr>
        <xdr:cNvPr id="10" name="PIJL-RECHTS 10"/>
        <xdr:cNvSpPr>
          <a:spLocks/>
        </xdr:cNvSpPr>
      </xdr:nvSpPr>
      <xdr:spPr>
        <a:xfrm>
          <a:off x="2686050" y="1647825"/>
          <a:ext cx="209550" cy="285750"/>
        </a:xfrm>
        <a:prstGeom prst="rightArrow">
          <a:avLst>
            <a:gd name="adj" fmla="val 748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133350</xdr:colOff>
      <xdr:row>5</xdr:row>
      <xdr:rowOff>76200</xdr:rowOff>
    </xdr:from>
    <xdr:to>
      <xdr:col>5</xdr:col>
      <xdr:colOff>371475</xdr:colOff>
      <xdr:row>6</xdr:row>
      <xdr:rowOff>104775</xdr:rowOff>
    </xdr:to>
    <xdr:pic>
      <xdr:nvPicPr>
        <xdr:cNvPr id="11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619250"/>
          <a:ext cx="238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9</xdr:row>
      <xdr:rowOff>123825</xdr:rowOff>
    </xdr:from>
    <xdr:to>
      <xdr:col>1</xdr:col>
      <xdr:colOff>1314450</xdr:colOff>
      <xdr:row>9</xdr:row>
      <xdr:rowOff>123825</xdr:rowOff>
    </xdr:to>
    <xdr:sp>
      <xdr:nvSpPr>
        <xdr:cNvPr id="1" name="Line 68"/>
        <xdr:cNvSpPr>
          <a:spLocks/>
        </xdr:cNvSpPr>
      </xdr:nvSpPr>
      <xdr:spPr>
        <a:xfrm>
          <a:off x="1352550" y="19240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1000125</xdr:colOff>
      <xdr:row>9</xdr:row>
      <xdr:rowOff>123825</xdr:rowOff>
    </xdr:from>
    <xdr:to>
      <xdr:col>9</xdr:col>
      <xdr:colOff>1314450</xdr:colOff>
      <xdr:row>9</xdr:row>
      <xdr:rowOff>123825</xdr:rowOff>
    </xdr:to>
    <xdr:sp>
      <xdr:nvSpPr>
        <xdr:cNvPr id="2" name="Line 82"/>
        <xdr:cNvSpPr>
          <a:spLocks/>
        </xdr:cNvSpPr>
      </xdr:nvSpPr>
      <xdr:spPr>
        <a:xfrm>
          <a:off x="5467350" y="19240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18</xdr:row>
      <xdr:rowOff>123825</xdr:rowOff>
    </xdr:from>
    <xdr:to>
      <xdr:col>1</xdr:col>
      <xdr:colOff>1314450</xdr:colOff>
      <xdr:row>18</xdr:row>
      <xdr:rowOff>123825</xdr:rowOff>
    </xdr:to>
    <xdr:sp>
      <xdr:nvSpPr>
        <xdr:cNvPr id="3" name="Line 83"/>
        <xdr:cNvSpPr>
          <a:spLocks/>
        </xdr:cNvSpPr>
      </xdr:nvSpPr>
      <xdr:spPr>
        <a:xfrm>
          <a:off x="1352550" y="35433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1000125</xdr:colOff>
      <xdr:row>18</xdr:row>
      <xdr:rowOff>123825</xdr:rowOff>
    </xdr:from>
    <xdr:to>
      <xdr:col>9</xdr:col>
      <xdr:colOff>1314450</xdr:colOff>
      <xdr:row>18</xdr:row>
      <xdr:rowOff>123825</xdr:rowOff>
    </xdr:to>
    <xdr:sp>
      <xdr:nvSpPr>
        <xdr:cNvPr id="4" name="Line 84"/>
        <xdr:cNvSpPr>
          <a:spLocks/>
        </xdr:cNvSpPr>
      </xdr:nvSpPr>
      <xdr:spPr>
        <a:xfrm>
          <a:off x="5467350" y="35433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27</xdr:row>
      <xdr:rowOff>123825</xdr:rowOff>
    </xdr:from>
    <xdr:to>
      <xdr:col>1</xdr:col>
      <xdr:colOff>1314450</xdr:colOff>
      <xdr:row>27</xdr:row>
      <xdr:rowOff>123825</xdr:rowOff>
    </xdr:to>
    <xdr:sp>
      <xdr:nvSpPr>
        <xdr:cNvPr id="5" name="Line 85"/>
        <xdr:cNvSpPr>
          <a:spLocks/>
        </xdr:cNvSpPr>
      </xdr:nvSpPr>
      <xdr:spPr>
        <a:xfrm>
          <a:off x="1352550" y="5162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1000125</xdr:colOff>
      <xdr:row>27</xdr:row>
      <xdr:rowOff>123825</xdr:rowOff>
    </xdr:from>
    <xdr:to>
      <xdr:col>9</xdr:col>
      <xdr:colOff>1314450</xdr:colOff>
      <xdr:row>27</xdr:row>
      <xdr:rowOff>123825</xdr:rowOff>
    </xdr:to>
    <xdr:sp>
      <xdr:nvSpPr>
        <xdr:cNvPr id="6" name="Line 86"/>
        <xdr:cNvSpPr>
          <a:spLocks/>
        </xdr:cNvSpPr>
      </xdr:nvSpPr>
      <xdr:spPr>
        <a:xfrm>
          <a:off x="5467350" y="5162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17</xdr:col>
      <xdr:colOff>114300</xdr:colOff>
      <xdr:row>3</xdr:row>
      <xdr:rowOff>133350</xdr:rowOff>
    </xdr:from>
    <xdr:to>
      <xdr:col>17</xdr:col>
      <xdr:colOff>1085850</xdr:colOff>
      <xdr:row>7</xdr:row>
      <xdr:rowOff>114300</xdr:rowOff>
    </xdr:to>
    <xdr:pic>
      <xdr:nvPicPr>
        <xdr:cNvPr id="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685800"/>
          <a:ext cx="971550" cy="89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W29"/>
  <sheetViews>
    <sheetView tabSelected="1" zoomScale="80" zoomScaleNormal="80" workbookViewId="0" topLeftCell="A1">
      <selection activeCell="A4" sqref="A4"/>
    </sheetView>
  </sheetViews>
  <sheetFormatPr defaultColWidth="9.140625" defaultRowHeight="12.75"/>
  <cols>
    <col min="1" max="1" width="16.140625" style="91" customWidth="1"/>
    <col min="2" max="4" width="9.140625" style="91" customWidth="1"/>
    <col min="5" max="5" width="7.57421875" style="91" customWidth="1"/>
    <col min="6" max="8" width="9.140625" style="91" customWidth="1"/>
    <col min="9" max="9" width="6.00390625" style="91" customWidth="1"/>
    <col min="10" max="10" width="6.421875" style="91" customWidth="1"/>
    <col min="11" max="11" width="2.28125" style="91" customWidth="1"/>
    <col min="12" max="12" width="6.421875" style="91" customWidth="1"/>
    <col min="13" max="13" width="4.7109375" style="91" customWidth="1"/>
    <col min="14" max="16" width="8.7109375" style="91" customWidth="1"/>
    <col min="17" max="20" width="7.7109375" style="91" customWidth="1"/>
    <col min="21" max="21" width="9.28125" style="91" customWidth="1"/>
    <col min="22" max="22" width="14.421875" style="91" customWidth="1"/>
    <col min="23" max="23" width="3.7109375" style="91" customWidth="1"/>
    <col min="24" max="16384" width="9.140625" style="91" customWidth="1"/>
  </cols>
  <sheetData>
    <row r="1" spans="1:23" ht="51" customHeight="1" thickBot="1">
      <c r="A1" s="11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  <c r="N1" s="88"/>
      <c r="O1" s="88"/>
      <c r="P1" s="88"/>
      <c r="Q1" s="88"/>
      <c r="R1" s="88"/>
      <c r="S1" s="88"/>
      <c r="T1" s="88"/>
      <c r="U1" s="86"/>
      <c r="V1" s="86"/>
      <c r="W1" s="89"/>
    </row>
    <row r="2" spans="1:23" ht="19.5" customHeight="1" thickBot="1" thickTop="1">
      <c r="A2" s="92"/>
      <c r="B2" s="332" t="s">
        <v>49</v>
      </c>
      <c r="C2" s="333"/>
      <c r="D2" s="334"/>
      <c r="E2" s="93"/>
      <c r="F2" s="332" t="s">
        <v>50</v>
      </c>
      <c r="G2" s="333"/>
      <c r="H2" s="334"/>
      <c r="I2" s="93"/>
      <c r="J2" s="332" t="s">
        <v>51</v>
      </c>
      <c r="K2" s="333"/>
      <c r="L2" s="334"/>
      <c r="M2" s="93"/>
      <c r="N2" s="332" t="s">
        <v>52</v>
      </c>
      <c r="O2" s="333"/>
      <c r="P2" s="334"/>
      <c r="Q2" s="94"/>
      <c r="R2" s="332" t="s">
        <v>53</v>
      </c>
      <c r="S2" s="333"/>
      <c r="T2" s="334"/>
      <c r="U2" s="86"/>
      <c r="V2" s="209" t="s">
        <v>78</v>
      </c>
      <c r="W2" s="89"/>
    </row>
    <row r="3" spans="1:23" ht="12.75" customHeight="1" thickBot="1" thickTop="1">
      <c r="A3" s="95"/>
      <c r="B3" s="93"/>
      <c r="C3" s="93"/>
      <c r="D3" s="93"/>
      <c r="E3" s="96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  <c r="R3" s="86"/>
      <c r="S3" s="86"/>
      <c r="T3" s="86"/>
      <c r="U3" s="86"/>
      <c r="V3" s="86"/>
      <c r="W3" s="89"/>
    </row>
    <row r="4" spans="1:23" s="90" customFormat="1" ht="28.5" customHeight="1" thickBot="1" thickTop="1">
      <c r="A4" s="97" t="s">
        <v>54</v>
      </c>
      <c r="B4" s="116">
        <v>5</v>
      </c>
      <c r="C4" s="116">
        <v>6</v>
      </c>
      <c r="D4" s="116">
        <v>8</v>
      </c>
      <c r="E4" s="96"/>
      <c r="F4" s="342" t="s">
        <v>91</v>
      </c>
      <c r="G4" s="343"/>
      <c r="H4" s="344"/>
      <c r="I4" s="98"/>
      <c r="J4" s="227">
        <v>1.4</v>
      </c>
      <c r="K4" s="175"/>
      <c r="L4" s="227">
        <v>2.4</v>
      </c>
      <c r="M4" s="98"/>
      <c r="N4" s="348" t="s">
        <v>92</v>
      </c>
      <c r="O4" s="349"/>
      <c r="P4" s="350"/>
      <c r="Q4" s="94"/>
      <c r="R4" s="345" t="s">
        <v>79</v>
      </c>
      <c r="S4" s="346"/>
      <c r="T4" s="347"/>
      <c r="U4" s="207" t="str">
        <f>Uitslagen!B36</f>
        <v>Elzo Jan Lubbers</v>
      </c>
      <c r="V4" s="226" t="s">
        <v>80</v>
      </c>
      <c r="W4" s="89"/>
    </row>
    <row r="5" spans="1:23" ht="9.75" customHeight="1" thickTop="1">
      <c r="A5" s="99"/>
      <c r="B5" s="100"/>
      <c r="C5" s="101"/>
      <c r="D5" s="102"/>
      <c r="E5" s="96"/>
      <c r="F5" s="103"/>
      <c r="G5" s="104"/>
      <c r="H5" s="105"/>
      <c r="I5" s="106"/>
      <c r="J5" s="103"/>
      <c r="K5" s="104"/>
      <c r="L5" s="105"/>
      <c r="M5" s="106"/>
      <c r="N5" s="103"/>
      <c r="O5" s="104"/>
      <c r="P5" s="105"/>
      <c r="Q5" s="106"/>
      <c r="R5" s="107"/>
      <c r="S5" s="108"/>
      <c r="T5" s="109"/>
      <c r="U5" s="86"/>
      <c r="V5" s="210"/>
      <c r="W5" s="89"/>
    </row>
    <row r="6" spans="1:23" s="90" customFormat="1" ht="23.25" customHeight="1">
      <c r="A6" s="299" t="s">
        <v>62</v>
      </c>
      <c r="B6" s="299" t="s">
        <v>63</v>
      </c>
      <c r="C6" s="299"/>
      <c r="D6" s="299"/>
      <c r="E6" s="300" t="s">
        <v>1</v>
      </c>
      <c r="F6" s="299" t="s">
        <v>64</v>
      </c>
      <c r="G6" s="299"/>
      <c r="H6" s="299"/>
      <c r="I6" s="106"/>
      <c r="J6" s="106"/>
      <c r="K6" s="106"/>
      <c r="L6" s="106"/>
      <c r="M6" s="324" t="s">
        <v>9</v>
      </c>
      <c r="N6" s="324"/>
      <c r="O6" s="324"/>
      <c r="P6" s="324"/>
      <c r="Q6" s="324" t="s">
        <v>55</v>
      </c>
      <c r="R6" s="324" t="s">
        <v>1</v>
      </c>
      <c r="S6" s="324" t="s">
        <v>2</v>
      </c>
      <c r="T6" s="324" t="s">
        <v>3</v>
      </c>
      <c r="U6" s="324" t="s">
        <v>56</v>
      </c>
      <c r="V6" s="289" t="s">
        <v>81</v>
      </c>
      <c r="W6" s="89"/>
    </row>
    <row r="7" spans="1:23" s="90" customFormat="1" ht="16.5" customHeight="1" thickBot="1">
      <c r="A7" s="299"/>
      <c r="B7" s="335"/>
      <c r="C7" s="335"/>
      <c r="D7" s="335"/>
      <c r="E7" s="301"/>
      <c r="F7" s="335"/>
      <c r="G7" s="335"/>
      <c r="H7" s="335"/>
      <c r="I7" s="110"/>
      <c r="J7" s="111"/>
      <c r="K7" s="111"/>
      <c r="L7" s="112"/>
      <c r="M7" s="324"/>
      <c r="N7" s="324"/>
      <c r="O7" s="324"/>
      <c r="P7" s="324"/>
      <c r="Q7" s="324"/>
      <c r="R7" s="324"/>
      <c r="S7" s="324"/>
      <c r="T7" s="324"/>
      <c r="U7" s="324"/>
      <c r="V7" s="289"/>
      <c r="W7" s="89"/>
    </row>
    <row r="8" spans="1:23" s="90" customFormat="1" ht="30" customHeight="1" thickTop="1">
      <c r="A8" s="220">
        <v>204561</v>
      </c>
      <c r="B8" s="339" t="s">
        <v>84</v>
      </c>
      <c r="C8" s="340"/>
      <c r="D8" s="341"/>
      <c r="E8" s="220">
        <v>49</v>
      </c>
      <c r="F8" s="336" t="s">
        <v>85</v>
      </c>
      <c r="G8" s="337"/>
      <c r="H8" s="338"/>
      <c r="I8" s="93"/>
      <c r="J8" s="113"/>
      <c r="K8" s="297" t="s">
        <v>57</v>
      </c>
      <c r="L8" s="298"/>
      <c r="M8" s="325" t="str">
        <f>Uitslagen!B36</f>
        <v>Elzo Jan Lubbers</v>
      </c>
      <c r="N8" s="326"/>
      <c r="O8" s="326"/>
      <c r="P8" s="326"/>
      <c r="Q8" s="223">
        <f>Uitslagen!C36</f>
        <v>6</v>
      </c>
      <c r="R8" s="223">
        <f>Uitslagen!D36</f>
        <v>129</v>
      </c>
      <c r="S8" s="223">
        <f>Uitslagen!E36</f>
        <v>97</v>
      </c>
      <c r="T8" s="223">
        <f>Uitslagen!F36</f>
        <v>8</v>
      </c>
      <c r="U8" s="232">
        <f>Uitslagen!G36</f>
        <v>1.329</v>
      </c>
      <c r="V8" s="252">
        <f>Uitslagen!H36</f>
        <v>1</v>
      </c>
      <c r="W8" s="89"/>
    </row>
    <row r="9" spans="1:23" s="90" customFormat="1" ht="30" customHeight="1">
      <c r="A9" s="221">
        <v>221787</v>
      </c>
      <c r="B9" s="307" t="s">
        <v>86</v>
      </c>
      <c r="C9" s="308"/>
      <c r="D9" s="309"/>
      <c r="E9" s="221">
        <v>51</v>
      </c>
      <c r="F9" s="310" t="s">
        <v>79</v>
      </c>
      <c r="G9" s="311"/>
      <c r="H9" s="312"/>
      <c r="I9" s="93"/>
      <c r="J9" s="113"/>
      <c r="K9" s="297" t="s">
        <v>58</v>
      </c>
      <c r="L9" s="298"/>
      <c r="M9" s="322" t="str">
        <f>Uitslagen!B37</f>
        <v>René Klein</v>
      </c>
      <c r="N9" s="323"/>
      <c r="O9" s="323"/>
      <c r="P9" s="323"/>
      <c r="Q9" s="224">
        <f>Uitslagen!C37</f>
        <v>4</v>
      </c>
      <c r="R9" s="224">
        <f>Uitslagen!D37</f>
        <v>174</v>
      </c>
      <c r="S9" s="224">
        <f>Uitslagen!E37</f>
        <v>70</v>
      </c>
      <c r="T9" s="224">
        <f>Uitslagen!F37</f>
        <v>15</v>
      </c>
      <c r="U9" s="233">
        <f>Uitslagen!G37</f>
        <v>2.485</v>
      </c>
      <c r="V9" s="253">
        <f>Uitslagen!H37</f>
        <v>0.9666666666666667</v>
      </c>
      <c r="W9" s="89"/>
    </row>
    <row r="10" spans="1:23" s="90" customFormat="1" ht="30" customHeight="1">
      <c r="A10" s="221">
        <v>226896</v>
      </c>
      <c r="B10" s="307" t="s">
        <v>87</v>
      </c>
      <c r="C10" s="308"/>
      <c r="D10" s="309"/>
      <c r="E10" s="221">
        <v>55</v>
      </c>
      <c r="F10" s="310" t="s">
        <v>88</v>
      </c>
      <c r="G10" s="311"/>
      <c r="H10" s="312"/>
      <c r="I10" s="93"/>
      <c r="J10" s="113"/>
      <c r="K10" s="297" t="s">
        <v>59</v>
      </c>
      <c r="L10" s="298"/>
      <c r="M10" s="322" t="str">
        <f>Uitslagen!B38</f>
        <v>Gerard Smit</v>
      </c>
      <c r="N10" s="323"/>
      <c r="O10" s="323"/>
      <c r="P10" s="323"/>
      <c r="Q10" s="224">
        <f>Uitslagen!C38</f>
        <v>4</v>
      </c>
      <c r="R10" s="224">
        <f>Uitslagen!D38</f>
        <v>147</v>
      </c>
      <c r="S10" s="224">
        <f>Uitslagen!E38</f>
        <v>61</v>
      </c>
      <c r="T10" s="224">
        <f>Uitslagen!F38</f>
        <v>12</v>
      </c>
      <c r="U10" s="233">
        <f>Uitslagen!G38</f>
        <v>2.409</v>
      </c>
      <c r="V10" s="253">
        <f>Uitslagen!H38</f>
        <v>0.9607843137254902</v>
      </c>
      <c r="W10" s="89"/>
    </row>
    <row r="11" spans="1:23" s="90" customFormat="1" ht="30" customHeight="1">
      <c r="A11" s="221">
        <v>251296</v>
      </c>
      <c r="B11" s="307" t="s">
        <v>89</v>
      </c>
      <c r="C11" s="308"/>
      <c r="D11" s="309"/>
      <c r="E11" s="221">
        <v>60</v>
      </c>
      <c r="F11" s="310" t="s">
        <v>85</v>
      </c>
      <c r="G11" s="311"/>
      <c r="H11" s="312"/>
      <c r="I11" s="93"/>
      <c r="J11" s="113"/>
      <c r="K11" s="297" t="s">
        <v>60</v>
      </c>
      <c r="L11" s="298"/>
      <c r="M11" s="322" t="str">
        <f>Uitslagen!B39</f>
        <v>Tom Been</v>
      </c>
      <c r="N11" s="323"/>
      <c r="O11" s="323"/>
      <c r="P11" s="323"/>
      <c r="Q11" s="224">
        <f>Uitslagen!C39</f>
        <v>4</v>
      </c>
      <c r="R11" s="224">
        <f>Uitslagen!D39</f>
        <v>129</v>
      </c>
      <c r="S11" s="224">
        <f>Uitslagen!E39</f>
        <v>57</v>
      </c>
      <c r="T11" s="224">
        <f>Uitslagen!F39</f>
        <v>11</v>
      </c>
      <c r="U11" s="233">
        <f>Uitslagen!G39</f>
        <v>2.263</v>
      </c>
      <c r="V11" s="253">
        <f>Uitslagen!H39</f>
        <v>0.7818181818181819</v>
      </c>
      <c r="W11" s="89"/>
    </row>
    <row r="12" spans="1:23" s="90" customFormat="1" ht="30" customHeight="1">
      <c r="A12" s="221">
        <v>111483</v>
      </c>
      <c r="B12" s="307" t="s">
        <v>93</v>
      </c>
      <c r="C12" s="308"/>
      <c r="D12" s="309"/>
      <c r="E12" s="221">
        <v>43</v>
      </c>
      <c r="F12" s="310" t="s">
        <v>94</v>
      </c>
      <c r="G12" s="311"/>
      <c r="H12" s="312"/>
      <c r="I12" s="93"/>
      <c r="J12" s="113"/>
      <c r="K12" s="297" t="s">
        <v>61</v>
      </c>
      <c r="L12" s="298"/>
      <c r="M12" s="322" t="str">
        <f>Uitslagen!B40</f>
        <v>Ton van Velzen</v>
      </c>
      <c r="N12" s="323"/>
      <c r="O12" s="323"/>
      <c r="P12" s="323"/>
      <c r="Q12" s="224">
        <f>Uitslagen!C40</f>
        <v>0</v>
      </c>
      <c r="R12" s="224">
        <f>Uitslagen!D40</f>
        <v>131</v>
      </c>
      <c r="S12" s="224">
        <f>Uitslagen!E40</f>
        <v>76</v>
      </c>
      <c r="T12" s="224">
        <f>Uitslagen!F40</f>
        <v>16</v>
      </c>
      <c r="U12" s="233">
        <f>Uitslagen!G40</f>
        <v>1.723</v>
      </c>
      <c r="V12" s="253">
        <f>Uitslagen!H40</f>
        <v>0.7277777777777777</v>
      </c>
      <c r="W12" s="89"/>
    </row>
    <row r="13" spans="1:23" ht="30" customHeight="1" thickBot="1">
      <c r="A13" s="222">
        <v>271165</v>
      </c>
      <c r="B13" s="304" t="s">
        <v>90</v>
      </c>
      <c r="C13" s="305"/>
      <c r="D13" s="306"/>
      <c r="E13" s="222">
        <v>60</v>
      </c>
      <c r="F13" s="319" t="s">
        <v>79</v>
      </c>
      <c r="G13" s="320"/>
      <c r="H13" s="321"/>
      <c r="I13" s="93"/>
      <c r="J13" s="113"/>
      <c r="K13" s="113"/>
      <c r="L13" s="114"/>
      <c r="M13" s="317" t="str">
        <f>Uitslagen!B41</f>
        <v>Ester van Dijk</v>
      </c>
      <c r="N13" s="318"/>
      <c r="O13" s="318"/>
      <c r="P13" s="318"/>
      <c r="Q13" s="225">
        <f>Uitslagen!C41</f>
        <v>0</v>
      </c>
      <c r="R13" s="225">
        <f>Uitslagen!D41</f>
        <v>79</v>
      </c>
      <c r="S13" s="225">
        <f>Uitslagen!E41</f>
        <v>63</v>
      </c>
      <c r="T13" s="225">
        <f>Uitslagen!F41</f>
        <v>7</v>
      </c>
      <c r="U13" s="234">
        <f>Uitslagen!G41</f>
        <v>1.253</v>
      </c>
      <c r="V13" s="254">
        <f>Uitslagen!H41</f>
        <v>0.5288782179538482</v>
      </c>
      <c r="W13" s="89"/>
    </row>
    <row r="14" spans="1:23" ht="9" customHeight="1" thickTop="1">
      <c r="A14" s="87"/>
      <c r="B14" s="88"/>
      <c r="C14" s="88"/>
      <c r="D14" s="88"/>
      <c r="E14" s="88"/>
      <c r="F14" s="88"/>
      <c r="G14" s="88"/>
      <c r="H14" s="88"/>
      <c r="I14" s="88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208"/>
      <c r="V14" s="86"/>
      <c r="W14" s="89"/>
    </row>
    <row r="15" spans="1:23" s="191" customFormat="1" ht="18" customHeight="1" thickBot="1">
      <c r="A15" s="261"/>
      <c r="B15" s="313"/>
      <c r="C15" s="313"/>
      <c r="D15" s="313"/>
      <c r="E15" s="261"/>
      <c r="F15" s="314"/>
      <c r="G15" s="315"/>
      <c r="H15" s="316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86"/>
      <c r="W15" s="86"/>
    </row>
    <row r="16" spans="1:21" s="191" customFormat="1" ht="21.75" customHeight="1" thickBot="1" thickTop="1">
      <c r="A16" s="188"/>
      <c r="B16" s="302"/>
      <c r="C16" s="303"/>
      <c r="D16" s="330" t="s">
        <v>74</v>
      </c>
      <c r="E16" s="331"/>
      <c r="F16" s="237" t="s">
        <v>75</v>
      </c>
      <c r="G16" s="203"/>
      <c r="H16" s="204"/>
      <c r="I16" s="294" t="s">
        <v>95</v>
      </c>
      <c r="J16" s="295"/>
      <c r="K16" s="295"/>
      <c r="L16" s="296"/>
      <c r="M16" s="202"/>
      <c r="N16" s="205"/>
      <c r="O16" s="188"/>
      <c r="P16" s="188"/>
      <c r="Q16" s="188"/>
      <c r="R16" s="188"/>
      <c r="S16" s="188"/>
      <c r="T16" s="188"/>
      <c r="U16" s="188"/>
    </row>
    <row r="17" spans="1:21" s="191" customFormat="1" ht="21.75" customHeight="1" thickBot="1" thickTop="1">
      <c r="A17" s="189"/>
      <c r="B17" s="190"/>
      <c r="C17" s="190"/>
      <c r="D17" s="291">
        <v>1</v>
      </c>
      <c r="E17" s="329"/>
      <c r="F17" s="201"/>
      <c r="G17" s="290"/>
      <c r="H17" s="290"/>
      <c r="I17" s="290"/>
      <c r="J17" s="290"/>
      <c r="K17" s="290"/>
      <c r="L17" s="290"/>
      <c r="M17" s="290"/>
      <c r="N17" s="290"/>
      <c r="O17" s="190"/>
      <c r="P17" s="190"/>
      <c r="Q17" s="190"/>
      <c r="R17" s="190"/>
      <c r="S17" s="190"/>
      <c r="T17" s="190"/>
      <c r="U17" s="190"/>
    </row>
    <row r="18" spans="1:21" s="191" customFormat="1" ht="21.75" customHeight="1" thickBot="1" thickTop="1">
      <c r="A18" s="188"/>
      <c r="B18" s="188"/>
      <c r="C18" s="188"/>
      <c r="D18" s="291">
        <v>2</v>
      </c>
      <c r="E18" s="292"/>
      <c r="F18" s="194">
        <f>D4</f>
        <v>8</v>
      </c>
      <c r="G18" s="293" t="str">
        <f>B8</f>
        <v>Ester van Dijk</v>
      </c>
      <c r="H18" s="293"/>
      <c r="I18" s="293"/>
      <c r="J18" s="195" t="s">
        <v>76</v>
      </c>
      <c r="K18" s="293" t="str">
        <f>B11</f>
        <v>René Klein</v>
      </c>
      <c r="L18" s="293"/>
      <c r="M18" s="293"/>
      <c r="N18" s="293"/>
      <c r="O18" s="200"/>
      <c r="P18" s="188"/>
      <c r="Q18" s="188"/>
      <c r="R18" s="188"/>
      <c r="S18" s="188"/>
      <c r="T18" s="188"/>
      <c r="U18" s="188"/>
    </row>
    <row r="19" spans="1:21" s="191" customFormat="1" ht="21.75" customHeight="1" thickBot="1" thickTop="1">
      <c r="A19" s="189"/>
      <c r="B19" s="190"/>
      <c r="C19" s="190"/>
      <c r="D19" s="291">
        <v>3</v>
      </c>
      <c r="E19" s="292"/>
      <c r="F19" s="194">
        <f>C4</f>
        <v>6</v>
      </c>
      <c r="G19" s="293" t="str">
        <f>B9</f>
        <v>Gerard Smit</v>
      </c>
      <c r="H19" s="293"/>
      <c r="I19" s="293"/>
      <c r="J19" s="196" t="s">
        <v>76</v>
      </c>
      <c r="K19" s="293" t="str">
        <f>B12</f>
        <v>Elzo Jan Lubbers</v>
      </c>
      <c r="L19" s="293"/>
      <c r="M19" s="293"/>
      <c r="N19" s="293"/>
      <c r="O19" s="199"/>
      <c r="P19" s="190"/>
      <c r="Q19" s="190"/>
      <c r="R19" s="190"/>
      <c r="S19" s="190"/>
      <c r="T19" s="190"/>
      <c r="U19" s="190"/>
    </row>
    <row r="20" spans="1:23" s="191" customFormat="1" ht="21.75" customHeight="1" thickBot="1" thickTop="1">
      <c r="A20" s="188"/>
      <c r="B20" s="188"/>
      <c r="C20" s="188"/>
      <c r="D20" s="291">
        <v>4</v>
      </c>
      <c r="E20" s="292"/>
      <c r="F20" s="194">
        <f>B4</f>
        <v>5</v>
      </c>
      <c r="G20" s="293" t="str">
        <f>B10</f>
        <v>Tom Been</v>
      </c>
      <c r="H20" s="293"/>
      <c r="I20" s="293"/>
      <c r="J20" s="196" t="s">
        <v>76</v>
      </c>
      <c r="K20" s="293" t="str">
        <f>B13</f>
        <v>Ton van Velzen</v>
      </c>
      <c r="L20" s="293"/>
      <c r="M20" s="293"/>
      <c r="N20" s="293"/>
      <c r="O20" s="200"/>
      <c r="P20" s="188"/>
      <c r="Q20" s="188"/>
      <c r="R20" s="188"/>
      <c r="S20" s="188"/>
      <c r="T20" s="188"/>
      <c r="U20" s="193"/>
      <c r="V20" s="193"/>
      <c r="W20" s="193"/>
    </row>
    <row r="21" spans="1:21" s="191" customFormat="1" ht="21.75" customHeight="1" thickTop="1">
      <c r="A21" s="189"/>
      <c r="B21" s="190"/>
      <c r="C21" s="190"/>
      <c r="D21" s="291">
        <v>5</v>
      </c>
      <c r="E21" s="329"/>
      <c r="F21" s="197"/>
      <c r="G21" s="198"/>
      <c r="H21" s="198"/>
      <c r="I21" s="198"/>
      <c r="J21" s="198"/>
      <c r="K21" s="198"/>
      <c r="L21" s="198"/>
      <c r="M21" s="198"/>
      <c r="N21" s="198"/>
      <c r="O21" s="190"/>
      <c r="P21" s="190"/>
      <c r="Q21" s="190"/>
      <c r="R21" s="190"/>
      <c r="S21" s="190"/>
      <c r="T21" s="190"/>
      <c r="U21" s="190"/>
    </row>
    <row r="22" spans="1:21" s="191" customFormat="1" ht="21.75" customHeight="1" thickBot="1">
      <c r="A22" s="188"/>
      <c r="B22" s="188"/>
      <c r="C22" s="188"/>
      <c r="D22" s="327">
        <v>6</v>
      </c>
      <c r="E22" s="328"/>
      <c r="F22" s="206"/>
      <c r="G22" s="190"/>
      <c r="H22" s="190"/>
      <c r="I22" s="190"/>
      <c r="J22" s="190"/>
      <c r="K22" s="190"/>
      <c r="L22" s="190"/>
      <c r="M22" s="190"/>
      <c r="N22" s="190"/>
      <c r="O22" s="188"/>
      <c r="P22" s="188"/>
      <c r="Q22" s="188"/>
      <c r="R22" s="188"/>
      <c r="S22" s="188"/>
      <c r="T22" s="188"/>
      <c r="U22" s="188"/>
    </row>
    <row r="23" spans="1:21" s="191" customFormat="1" ht="21.75" customHeight="1" thickTop="1">
      <c r="A23" s="189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</row>
    <row r="24" spans="1:21" s="191" customFormat="1" ht="21.75" customHeight="1">
      <c r="A24" s="188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</row>
    <row r="25" spans="1:21" s="191" customFormat="1" ht="21.75" customHeight="1">
      <c r="A25" s="189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</row>
    <row r="26" spans="1:21" s="191" customFormat="1" ht="21.75" customHeight="1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</row>
    <row r="27" spans="1:21" s="123" customFormat="1" ht="21.75" customHeight="1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</row>
    <row r="28" spans="5:13" s="123" customFormat="1" ht="12.75">
      <c r="E28" s="191"/>
      <c r="F28" s="191"/>
      <c r="G28" s="191"/>
      <c r="H28" s="191"/>
      <c r="I28" s="191"/>
      <c r="J28" s="191"/>
      <c r="K28" s="191"/>
      <c r="L28" s="191"/>
      <c r="M28" s="191"/>
    </row>
    <row r="29" spans="5:13" s="123" customFormat="1" ht="12.75">
      <c r="E29" s="191"/>
      <c r="F29" s="191"/>
      <c r="G29" s="191"/>
      <c r="H29" s="191"/>
      <c r="I29" s="191"/>
      <c r="J29" s="191"/>
      <c r="K29" s="191"/>
      <c r="L29" s="191"/>
      <c r="M29" s="191"/>
    </row>
  </sheetData>
  <sheetProtection sheet="1" objects="1" scenarios="1"/>
  <mergeCells count="60">
    <mergeCell ref="J2:L2"/>
    <mergeCell ref="F4:H4"/>
    <mergeCell ref="R2:T2"/>
    <mergeCell ref="R4:T4"/>
    <mergeCell ref="N2:P2"/>
    <mergeCell ref="N4:P4"/>
    <mergeCell ref="B2:D2"/>
    <mergeCell ref="B12:D12"/>
    <mergeCell ref="F6:H7"/>
    <mergeCell ref="F8:H8"/>
    <mergeCell ref="B8:D8"/>
    <mergeCell ref="F2:H2"/>
    <mergeCell ref="F11:H11"/>
    <mergeCell ref="B6:D7"/>
    <mergeCell ref="B10:D10"/>
    <mergeCell ref="B11:D11"/>
    <mergeCell ref="D22:E22"/>
    <mergeCell ref="G20:I20"/>
    <mergeCell ref="K20:N20"/>
    <mergeCell ref="T6:T7"/>
    <mergeCell ref="M9:P9"/>
    <mergeCell ref="D20:E20"/>
    <mergeCell ref="D21:E21"/>
    <mergeCell ref="D16:E16"/>
    <mergeCell ref="D17:E17"/>
    <mergeCell ref="M11:P11"/>
    <mergeCell ref="M10:P10"/>
    <mergeCell ref="U6:U7"/>
    <mergeCell ref="Q6:Q7"/>
    <mergeCell ref="R6:R7"/>
    <mergeCell ref="M8:P8"/>
    <mergeCell ref="S6:S7"/>
    <mergeCell ref="M6:P7"/>
    <mergeCell ref="B15:D15"/>
    <mergeCell ref="F15:H15"/>
    <mergeCell ref="M13:P13"/>
    <mergeCell ref="F12:H12"/>
    <mergeCell ref="F13:H13"/>
    <mergeCell ref="M12:P12"/>
    <mergeCell ref="K12:L12"/>
    <mergeCell ref="A6:A7"/>
    <mergeCell ref="K8:L8"/>
    <mergeCell ref="K9:L9"/>
    <mergeCell ref="K10:L10"/>
    <mergeCell ref="E6:E7"/>
    <mergeCell ref="B16:C16"/>
    <mergeCell ref="B13:D13"/>
    <mergeCell ref="B9:D9"/>
    <mergeCell ref="F9:H9"/>
    <mergeCell ref="F10:H10"/>
    <mergeCell ref="V6:V7"/>
    <mergeCell ref="G17:N17"/>
    <mergeCell ref="D19:E19"/>
    <mergeCell ref="D18:E18"/>
    <mergeCell ref="G18:I18"/>
    <mergeCell ref="G19:I19"/>
    <mergeCell ref="K18:N18"/>
    <mergeCell ref="K19:N19"/>
    <mergeCell ref="I16:L16"/>
    <mergeCell ref="K11:L11"/>
  </mergeCells>
  <conditionalFormatting sqref="A15 E15 A13 E13">
    <cfRule type="cellIs" priority="4" dxfId="16" operator="equal" stopIfTrue="1">
      <formula>1</formula>
    </cfRule>
    <cfRule type="cellIs" priority="5" dxfId="15" operator="equal" stopIfTrue="1">
      <formula>2</formula>
    </cfRule>
    <cfRule type="cellIs" priority="6" dxfId="14" operator="equal" stopIfTrue="1">
      <formula>3</formula>
    </cfRule>
  </conditionalFormatting>
  <conditionalFormatting sqref="M6:V7">
    <cfRule type="expression" priority="11" dxfId="13" stopIfTrue="1">
      <formula>$U$4&lt;1</formula>
    </cfRule>
  </conditionalFormatting>
  <conditionalFormatting sqref="M8:T13">
    <cfRule type="expression" priority="12" dxfId="8" stopIfTrue="1">
      <formula>$U$4&lt;1</formula>
    </cfRule>
  </conditionalFormatting>
  <conditionalFormatting sqref="K8:L8">
    <cfRule type="expression" priority="18" dxfId="10" stopIfTrue="1">
      <formula>$U$4&lt;1</formula>
    </cfRule>
  </conditionalFormatting>
  <conditionalFormatting sqref="K9:L12">
    <cfRule type="expression" priority="19" dxfId="10" stopIfTrue="1">
      <formula>$U$4&lt;1</formula>
    </cfRule>
    <cfRule type="cellIs" priority="20" dxfId="9" operator="lessThan" stopIfTrue="1">
      <formula>1</formula>
    </cfRule>
  </conditionalFormatting>
  <conditionalFormatting sqref="U8:V13">
    <cfRule type="expression" priority="21" dxfId="8" stopIfTrue="1">
      <formula>$U$4&lt;1</formula>
    </cfRule>
  </conditionalFormatting>
  <printOptions/>
  <pageMargins left="0.47" right="0.21" top="1.15" bottom="1" header="0.5" footer="0.5"/>
  <pageSetup fitToHeight="1" fitToWidth="1" horizontalDpi="300" verticalDpi="300" orientation="landscape" paperSize="9" scale="9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A4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28125" style="9" customWidth="1"/>
    <col min="2" max="2" width="23.140625" style="0" customWidth="1"/>
    <col min="3" max="3" width="5.28125" style="0" hidden="1" customWidth="1"/>
    <col min="4" max="6" width="5.28125" style="0" customWidth="1"/>
    <col min="7" max="7" width="6.7109375" style="0" customWidth="1"/>
    <col min="8" max="8" width="10.7109375" style="0" customWidth="1"/>
    <col min="9" max="9" width="5.28125" style="9" customWidth="1"/>
    <col min="10" max="10" width="23.140625" style="0" customWidth="1"/>
    <col min="11" max="11" width="5.28125" style="0" hidden="1" customWidth="1"/>
    <col min="12" max="14" width="5.28125" style="0" customWidth="1"/>
    <col min="15" max="15" width="6.7109375" style="0" customWidth="1"/>
    <col min="16" max="16" width="10.7109375" style="0" customWidth="1"/>
    <col min="17" max="17" width="1.28515625" style="0" customWidth="1"/>
    <col min="18" max="18" width="17.421875" style="0" customWidth="1"/>
    <col min="19" max="21" width="4.7109375" style="0" customWidth="1"/>
    <col min="22" max="22" width="0.71875" style="0" customWidth="1"/>
  </cols>
  <sheetData>
    <row r="1" spans="1:22" ht="24" customHeight="1" thickBot="1" thickTop="1">
      <c r="A1" s="378" t="str">
        <f>CONCATENATE("Voorwedstrijden","  &gt;&gt;&gt;  ",Biljartindeling!F4)</f>
        <v>Voorwedstrijden  &gt;&gt;&gt;  3e klas libre</v>
      </c>
      <c r="B1" s="378"/>
      <c r="C1" s="378"/>
      <c r="D1" s="378"/>
      <c r="E1" s="378"/>
      <c r="F1" s="378"/>
      <c r="G1" s="378"/>
      <c r="H1" s="378"/>
      <c r="I1" s="378"/>
      <c r="J1" s="378"/>
      <c r="K1" s="263"/>
      <c r="L1" s="378" t="str">
        <f>Biljartindeling!N4</f>
        <v>11 en 18 oktober 2021</v>
      </c>
      <c r="M1" s="378"/>
      <c r="N1" s="378"/>
      <c r="O1" s="378"/>
      <c r="P1" s="378"/>
      <c r="Q1" s="265"/>
      <c r="R1" s="351" t="s">
        <v>83</v>
      </c>
      <c r="S1" s="352"/>
      <c r="T1" s="352"/>
      <c r="U1" s="352"/>
      <c r="V1" s="266"/>
    </row>
    <row r="2" spans="1:22" ht="9.75" customHeight="1">
      <c r="A2" s="373" t="str">
        <f>Biljartindeling!B8</f>
        <v>Ester van Dijk</v>
      </c>
      <c r="B2" s="374"/>
      <c r="C2" s="355" t="s">
        <v>0</v>
      </c>
      <c r="D2" s="355" t="s">
        <v>1</v>
      </c>
      <c r="E2" s="355" t="s">
        <v>2</v>
      </c>
      <c r="F2" s="355" t="s">
        <v>3</v>
      </c>
      <c r="G2" s="355" t="s">
        <v>4</v>
      </c>
      <c r="H2" s="355" t="s">
        <v>81</v>
      </c>
      <c r="I2" s="373" t="str">
        <f>Biljartindeling!B11</f>
        <v>René Klein</v>
      </c>
      <c r="J2" s="374"/>
      <c r="K2" s="355" t="s">
        <v>0</v>
      </c>
      <c r="L2" s="355" t="s">
        <v>1</v>
      </c>
      <c r="M2" s="355" t="s">
        <v>2</v>
      </c>
      <c r="N2" s="355" t="s">
        <v>3</v>
      </c>
      <c r="O2" s="355" t="s">
        <v>4</v>
      </c>
      <c r="P2" s="355" t="s">
        <v>81</v>
      </c>
      <c r="Q2" s="266"/>
      <c r="R2" s="351"/>
      <c r="S2" s="352"/>
      <c r="T2" s="352"/>
      <c r="U2" s="352"/>
      <c r="V2" s="266"/>
    </row>
    <row r="3" spans="1:22" ht="9.75" customHeight="1" thickBot="1">
      <c r="A3" s="375"/>
      <c r="B3" s="376"/>
      <c r="C3" s="356"/>
      <c r="D3" s="356"/>
      <c r="E3" s="356"/>
      <c r="F3" s="356"/>
      <c r="G3" s="372"/>
      <c r="H3" s="372"/>
      <c r="I3" s="375"/>
      <c r="J3" s="376"/>
      <c r="K3" s="356"/>
      <c r="L3" s="356"/>
      <c r="M3" s="356"/>
      <c r="N3" s="356"/>
      <c r="O3" s="356"/>
      <c r="P3" s="356"/>
      <c r="Q3" s="266"/>
      <c r="R3" s="351"/>
      <c r="S3" s="352"/>
      <c r="T3" s="352"/>
      <c r="U3" s="352"/>
      <c r="V3" s="266"/>
    </row>
    <row r="4" spans="1:22" ht="18" customHeight="1" thickTop="1">
      <c r="A4" s="59" t="s">
        <v>20</v>
      </c>
      <c r="B4" s="183" t="str">
        <f>A11</f>
        <v>Gerard Smit</v>
      </c>
      <c r="C4" s="79">
        <f>IF(AND(D4=Biljartindeling!E8,D13&lt;Biljartindeling!E9),2,IF(AND(D4=Biljartindeling!E8,D13=Biljartindeling!E9),1,IF(AND(D4&lt;Biljartindeling!E8,D13=Biljartindeling!E9),0,)))</f>
        <v>0</v>
      </c>
      <c r="D4" s="78">
        <v>22</v>
      </c>
      <c r="E4" s="78">
        <v>14</v>
      </c>
      <c r="F4" s="79">
        <v>6</v>
      </c>
      <c r="G4" s="242">
        <f>(ROUNDDOWN(D4/E4,3))</f>
        <v>1.571</v>
      </c>
      <c r="H4" s="247">
        <f>D4/Biljartindeling!E8</f>
        <v>0.4489795918367347</v>
      </c>
      <c r="I4" s="240" t="s">
        <v>20</v>
      </c>
      <c r="J4" s="183" t="str">
        <f>A20</f>
        <v>Tom Been</v>
      </c>
      <c r="K4" s="79">
        <f>IF(AND(L4=Biljartindeling!E11,D22&lt;Biljartindeling!E10),2,IF(AND(L4=Biljartindeling!E11,D22=Biljartindeling!E10),1,IF(AND(L4&lt;Biljartindeling!E11,D22=Biljartindeling!E10),0,)))</f>
        <v>2</v>
      </c>
      <c r="L4" s="78">
        <v>60</v>
      </c>
      <c r="M4" s="78">
        <v>14</v>
      </c>
      <c r="N4" s="79">
        <v>13</v>
      </c>
      <c r="O4" s="242">
        <f>(ROUNDDOWN(L4/M4,3))</f>
        <v>4.285</v>
      </c>
      <c r="P4" s="247">
        <f>L4/Biljartindeling!E11</f>
        <v>1</v>
      </c>
      <c r="Q4" s="267"/>
      <c r="R4" s="353"/>
      <c r="S4" s="362" t="s">
        <v>66</v>
      </c>
      <c r="T4" s="366" t="s">
        <v>67</v>
      </c>
      <c r="U4" s="369" t="s">
        <v>68</v>
      </c>
      <c r="V4" s="266"/>
    </row>
    <row r="5" spans="1:22" ht="18" customHeight="1">
      <c r="A5" s="59" t="s">
        <v>21</v>
      </c>
      <c r="B5" s="184" t="str">
        <f>A20</f>
        <v>Tom Been</v>
      </c>
      <c r="C5" s="81">
        <f>IF(AND(D5=Biljartindeling!E8,D23&lt;Biljartindeling!E10),2,IF(AND(D5=Biljartindeling!E8,D23=Biljartindeling!E10),1,IF(AND(D5&lt;Biljartindeling!E8,D23=Biljartindeling!E10),0,)))</f>
        <v>0</v>
      </c>
      <c r="D5" s="80">
        <v>25</v>
      </c>
      <c r="E5" s="80">
        <v>26</v>
      </c>
      <c r="F5" s="81">
        <v>7</v>
      </c>
      <c r="G5" s="243">
        <f aca="true" t="shared" si="0" ref="G5:G10">(ROUNDDOWN(D5/E5,3))</f>
        <v>0.961</v>
      </c>
      <c r="H5" s="248">
        <f>D5/Biljartindeling!E8</f>
        <v>0.5102040816326531</v>
      </c>
      <c r="I5" s="241" t="s">
        <v>21</v>
      </c>
      <c r="J5" s="184" t="str">
        <f>I11</f>
        <v>Elzo Jan Lubbers</v>
      </c>
      <c r="K5" s="81">
        <f>IF(AND(L5=Biljartindeling!E11,L14&lt;Biljartindeling!E12),2,IF(AND(L5=Biljartindeling!E11,L14=Biljartindeling!E12),1,IF(AND(L5&lt;Biljartindeling!E11,L14=Biljartindeling!E12),0,)))</f>
        <v>0</v>
      </c>
      <c r="L5" s="80">
        <v>54</v>
      </c>
      <c r="M5" s="80">
        <v>33</v>
      </c>
      <c r="N5" s="81">
        <v>6</v>
      </c>
      <c r="O5" s="243">
        <f aca="true" t="shared" si="1" ref="O5:O10">(ROUNDDOWN(L5/M5,3))</f>
        <v>1.636</v>
      </c>
      <c r="P5" s="248">
        <f>L5/Biljartindeling!E11</f>
        <v>0.9</v>
      </c>
      <c r="Q5" s="267"/>
      <c r="R5" s="353"/>
      <c r="S5" s="363"/>
      <c r="T5" s="367"/>
      <c r="U5" s="370"/>
      <c r="V5" s="266"/>
    </row>
    <row r="6" spans="1:22" ht="18" customHeight="1">
      <c r="A6" s="59" t="s">
        <v>22</v>
      </c>
      <c r="B6" s="184" t="str">
        <f>I2</f>
        <v>René Klein</v>
      </c>
      <c r="C6" s="81">
        <f>IF(AND(D6=Biljartindeling!E8,L6&lt;Biljartindeling!E11),2,IF(AND(D6=Biljartindeling!E8,L6=Biljartindeling!E11),1,IF(AND(D6&lt;Biljartindeling!E8,L6=Biljartindeling!E11),0,)))</f>
        <v>0</v>
      </c>
      <c r="D6" s="80">
        <v>32</v>
      </c>
      <c r="E6" s="80">
        <v>23</v>
      </c>
      <c r="F6" s="81">
        <v>4</v>
      </c>
      <c r="G6" s="243">
        <f t="shared" si="0"/>
        <v>1.391</v>
      </c>
      <c r="H6" s="248">
        <f>D6/Biljartindeling!E9</f>
        <v>0.6274509803921569</v>
      </c>
      <c r="I6" s="241" t="s">
        <v>22</v>
      </c>
      <c r="J6" s="184" t="str">
        <f>A2</f>
        <v>Ester van Dijk</v>
      </c>
      <c r="K6" s="81">
        <f>IF(AND(L6=Biljartindeling!E11,D6&lt;Biljartindeling!E8),2,IF(AND(L6=Biljartindeling!E11,D6=Biljartindeling!E8),1,IF(AND(L6&lt;Biljartindeling!E11,D6=Biljartindeling!E8),0,)))</f>
        <v>2</v>
      </c>
      <c r="L6" s="80">
        <v>60</v>
      </c>
      <c r="M6" s="80">
        <v>23</v>
      </c>
      <c r="N6" s="81">
        <v>15</v>
      </c>
      <c r="O6" s="243">
        <f t="shared" si="1"/>
        <v>2.608</v>
      </c>
      <c r="P6" s="248">
        <f>L6/Biljartindeling!E11</f>
        <v>1</v>
      </c>
      <c r="Q6" s="267"/>
      <c r="R6" s="353"/>
      <c r="S6" s="363"/>
      <c r="T6" s="367"/>
      <c r="U6" s="370"/>
      <c r="V6" s="266"/>
    </row>
    <row r="7" spans="1:22" ht="18" customHeight="1">
      <c r="A7" s="59" t="s">
        <v>23</v>
      </c>
      <c r="B7" s="184" t="str">
        <f>I11</f>
        <v>Elzo Jan Lubbers</v>
      </c>
      <c r="C7" s="81">
        <f>IF(AND(D7=Biljartindeling!E8,L16&lt;Biljartindeling!E12),2,IF(AND(D7=Biljartindeling!E8,L16=Biljartindeling!E12),1,IF(AND(D7&lt;Biljartindeling!E8,L16=Biljartindeling!E12),0,)))</f>
        <v>0</v>
      </c>
      <c r="D7" s="80"/>
      <c r="E7" s="80"/>
      <c r="F7" s="81"/>
      <c r="G7" s="243" t="e">
        <f t="shared" si="0"/>
        <v>#DIV/0!</v>
      </c>
      <c r="H7" s="248">
        <f>D7/Biljartindeling!E10</f>
        <v>0</v>
      </c>
      <c r="I7" s="241" t="s">
        <v>23</v>
      </c>
      <c r="J7" s="184" t="str">
        <f>I20</f>
        <v>Ton van Velzen</v>
      </c>
      <c r="K7" s="81">
        <f>IF(AND(L7=Biljartindeling!E11,L25&lt;Biljartindeling!E13),2,IF(AND(L7=Biljartindeling!E11,L25=Biljartindeling!E13),1,IF(AND(L7&lt;Biljartindeling!E11,L25=Biljartindeling!E13),0,)))</f>
        <v>0</v>
      </c>
      <c r="L7" s="80"/>
      <c r="M7" s="80"/>
      <c r="N7" s="81"/>
      <c r="O7" s="243" t="e">
        <f t="shared" si="1"/>
        <v>#DIV/0!</v>
      </c>
      <c r="P7" s="248">
        <f>L7/Biljartindeling!E11</f>
        <v>0</v>
      </c>
      <c r="Q7" s="267"/>
      <c r="R7" s="353"/>
      <c r="S7" s="363"/>
      <c r="T7" s="367"/>
      <c r="U7" s="370"/>
      <c r="V7" s="266"/>
    </row>
    <row r="8" spans="1:22" ht="18" customHeight="1" thickBot="1">
      <c r="A8" s="59" t="s">
        <v>24</v>
      </c>
      <c r="B8" s="184" t="str">
        <f>I20</f>
        <v>Ton van Velzen</v>
      </c>
      <c r="C8" s="81">
        <f>IF(AND(D8=Biljartindeling!E8,L26&lt;Biljartindeling!E13),2,IF(AND(D8=Biljartindeling!E8,L26=Biljartindeling!E13),1,IF(AND(D8&lt;Biljartindeling!E8,L26=Biljartindeling!E13),0,)))</f>
        <v>0</v>
      </c>
      <c r="D8" s="80"/>
      <c r="E8" s="80"/>
      <c r="F8" s="81"/>
      <c r="G8" s="243" t="e">
        <f t="shared" si="0"/>
        <v>#DIV/0!</v>
      </c>
      <c r="H8" s="248">
        <f>D8/Biljartindeling!E11</f>
        <v>0</v>
      </c>
      <c r="I8" s="241" t="s">
        <v>24</v>
      </c>
      <c r="J8" s="184" t="str">
        <f>A11</f>
        <v>Gerard Smit</v>
      </c>
      <c r="K8" s="81">
        <f>IF(AND(L8=Biljartindeling!E11,D17&lt;Biljartindeling!E9),2,IF(AND(L8=Biljartindeling!E11,D17=Biljartindeling!E9),1,IF(AND(L8&lt;Biljartindeling!E11,D17=Biljartindeling!E9),0,)))</f>
        <v>0</v>
      </c>
      <c r="L8" s="80"/>
      <c r="M8" s="80"/>
      <c r="N8" s="81"/>
      <c r="O8" s="243" t="e">
        <f t="shared" si="1"/>
        <v>#DIV/0!</v>
      </c>
      <c r="P8" s="248">
        <f>L8/Biljartindeling!E11</f>
        <v>0</v>
      </c>
      <c r="Q8" s="267"/>
      <c r="R8" s="354"/>
      <c r="S8" s="363"/>
      <c r="T8" s="367"/>
      <c r="U8" s="370"/>
      <c r="V8" s="266"/>
    </row>
    <row r="9" spans="1:22" ht="18" customHeight="1" thickBot="1" thickTop="1">
      <c r="A9" s="59" t="s">
        <v>25</v>
      </c>
      <c r="B9" s="185" t="str">
        <f>A11</f>
        <v>Gerard Smit</v>
      </c>
      <c r="C9" s="85">
        <f>IF(AND(D9=Biljartindeling!E8,D18&lt;Biljartindeling!E9),2,IF(AND(D9=Biljartindeling!E8,D18=Biljartindeling!E9),1,IF(AND(D9&lt;Biljartindeling!E8,D18=Biljartindeling!E9),0,)))</f>
        <v>0</v>
      </c>
      <c r="D9" s="82"/>
      <c r="E9" s="82"/>
      <c r="F9" s="85"/>
      <c r="G9" s="244" t="e">
        <f t="shared" si="0"/>
        <v>#DIV/0!</v>
      </c>
      <c r="H9" s="249">
        <f>D9/Biljartindeling!E12</f>
        <v>0</v>
      </c>
      <c r="I9" s="241" t="s">
        <v>25</v>
      </c>
      <c r="J9" s="185" t="str">
        <f>A20</f>
        <v>Tom Been</v>
      </c>
      <c r="K9" s="85">
        <f>IF(AND(L9=Biljartindeling!E11,D27&lt;Biljartindeling!E10),2,IF(AND(L9=Biljartindeling!E11,D27=Biljartindeling!E10),1,IF(AND(L9&lt;Biljartindeling!E11,D27=Biljartindeling!E10),0,)))</f>
        <v>0</v>
      </c>
      <c r="L9" s="82"/>
      <c r="M9" s="82"/>
      <c r="N9" s="85"/>
      <c r="O9" s="244" t="e">
        <f t="shared" si="1"/>
        <v>#DIV/0!</v>
      </c>
      <c r="P9" s="249">
        <f>L9/Biljartindeling!E11</f>
        <v>0</v>
      </c>
      <c r="Q9" s="268"/>
      <c r="R9" s="377" t="s">
        <v>82</v>
      </c>
      <c r="S9" s="364"/>
      <c r="T9" s="367"/>
      <c r="U9" s="370"/>
      <c r="V9" s="266"/>
    </row>
    <row r="10" spans="1:22" ht="18" customHeight="1" hidden="1" thickBot="1">
      <c r="A10" s="60"/>
      <c r="B10" s="61" t="str">
        <f>IF(SUM($C$10,$K$10,$C$19,$K$19,$C$28,$K$28)&lt;36,"Tussenstand","Eindstand")</f>
        <v>Tussenstand</v>
      </c>
      <c r="C10" s="245">
        <f>SUM(C4:C9)</f>
        <v>0</v>
      </c>
      <c r="D10" s="84">
        <f>SUM(D4:D9)</f>
        <v>79</v>
      </c>
      <c r="E10" s="84">
        <f>SUM(E4:E9)</f>
        <v>63</v>
      </c>
      <c r="F10" s="84">
        <f>MAX(F4:F9)</f>
        <v>7</v>
      </c>
      <c r="G10" s="84">
        <f t="shared" si="0"/>
        <v>1.253</v>
      </c>
      <c r="H10" s="250">
        <f>SUM(H4:H9)/I10</f>
        <v>0.5288782179538482</v>
      </c>
      <c r="I10" s="251">
        <f>COUNTIF(E4:E9,"&gt;0")</f>
        <v>3</v>
      </c>
      <c r="J10" s="55" t="str">
        <f>IF(SUM($C$10,$K$10,$C$19,$K$19,$C$28,$K$28)&lt;36,"Tussenstand","Eindstand")</f>
        <v>Tussenstand</v>
      </c>
      <c r="K10" s="245">
        <f>SUM(K4:K9)</f>
        <v>4</v>
      </c>
      <c r="L10" s="84">
        <f>SUM(L4:L9)</f>
        <v>174</v>
      </c>
      <c r="M10" s="84">
        <f>SUM(M4:M9)</f>
        <v>70</v>
      </c>
      <c r="N10" s="84">
        <f>MAX(N4:N9)</f>
        <v>15</v>
      </c>
      <c r="O10" s="84">
        <f t="shared" si="1"/>
        <v>2.485</v>
      </c>
      <c r="P10" s="250">
        <f>SUM(P4:P9)/Q10</f>
        <v>0.9666666666666667</v>
      </c>
      <c r="Q10" s="269">
        <f>COUNTIF(M4:M9,"&gt;1")</f>
        <v>3</v>
      </c>
      <c r="R10" s="360"/>
      <c r="S10" s="364"/>
      <c r="T10" s="367"/>
      <c r="U10" s="370"/>
      <c r="V10" s="266"/>
    </row>
    <row r="11" spans="1:22" ht="9.75" customHeight="1">
      <c r="A11" s="373" t="str">
        <f>Biljartindeling!B9</f>
        <v>Gerard Smit</v>
      </c>
      <c r="B11" s="374"/>
      <c r="C11" s="355" t="s">
        <v>0</v>
      </c>
      <c r="D11" s="355" t="s">
        <v>1</v>
      </c>
      <c r="E11" s="355" t="s">
        <v>2</v>
      </c>
      <c r="F11" s="355" t="s">
        <v>3</v>
      </c>
      <c r="G11" s="355" t="s">
        <v>4</v>
      </c>
      <c r="H11" s="355" t="s">
        <v>81</v>
      </c>
      <c r="I11" s="373" t="str">
        <f>Biljartindeling!B12</f>
        <v>Elzo Jan Lubbers</v>
      </c>
      <c r="J11" s="374"/>
      <c r="K11" s="355" t="s">
        <v>0</v>
      </c>
      <c r="L11" s="355" t="s">
        <v>1</v>
      </c>
      <c r="M11" s="355" t="s">
        <v>2</v>
      </c>
      <c r="N11" s="355" t="s">
        <v>3</v>
      </c>
      <c r="O11" s="355" t="s">
        <v>4</v>
      </c>
      <c r="P11" s="355" t="s">
        <v>81</v>
      </c>
      <c r="Q11" s="270"/>
      <c r="R11" s="360" t="str">
        <f>IF(SUM(District!$I$32:$J$37)&lt;36,"TUSSENSTAND","EINDSTAND")</f>
        <v>TUSSENSTAND</v>
      </c>
      <c r="S11" s="364"/>
      <c r="T11" s="367"/>
      <c r="U11" s="370"/>
      <c r="V11" s="266"/>
    </row>
    <row r="12" spans="1:22" ht="9.75" customHeight="1" thickBot="1">
      <c r="A12" s="375"/>
      <c r="B12" s="376"/>
      <c r="C12" s="356"/>
      <c r="D12" s="356"/>
      <c r="E12" s="356"/>
      <c r="F12" s="356"/>
      <c r="G12" s="356"/>
      <c r="H12" s="356"/>
      <c r="I12" s="375"/>
      <c r="J12" s="376"/>
      <c r="K12" s="356"/>
      <c r="L12" s="356"/>
      <c r="M12" s="356"/>
      <c r="N12" s="356"/>
      <c r="O12" s="356"/>
      <c r="P12" s="356"/>
      <c r="Q12" s="270"/>
      <c r="R12" s="361"/>
      <c r="S12" s="365"/>
      <c r="T12" s="368"/>
      <c r="U12" s="371"/>
      <c r="V12" s="266"/>
    </row>
    <row r="13" spans="1:22" ht="18" customHeight="1" thickTop="1">
      <c r="A13" s="59" t="s">
        <v>20</v>
      </c>
      <c r="B13" s="183" t="str">
        <f>A2</f>
        <v>Ester van Dijk</v>
      </c>
      <c r="C13" s="79">
        <f>IF(AND(D13=Biljartindeling!E9,D4&lt;Biljartindeling!E8),2,IF(AND(D13=Biljartindeling!E9,D4=Biljartindeling!E8),1,IF(AND(D13&lt;Biljartindeling!E9,D4=Biljartindeling!E8),0,)))</f>
        <v>2</v>
      </c>
      <c r="D13" s="78">
        <v>51</v>
      </c>
      <c r="E13" s="78">
        <v>14</v>
      </c>
      <c r="F13" s="79">
        <v>12</v>
      </c>
      <c r="G13" s="242">
        <f>(ROUNDDOWN(D13/E13,3))</f>
        <v>3.642</v>
      </c>
      <c r="H13" s="247">
        <f>D13/Biljartindeling!E9</f>
        <v>1</v>
      </c>
      <c r="I13" s="235" t="s">
        <v>20</v>
      </c>
      <c r="J13" s="183" t="str">
        <f>I20</f>
        <v>Ton van Velzen</v>
      </c>
      <c r="K13" s="79">
        <f>IF(AND(L13=Biljartindeling!E12,L22&lt;Biljartindeling!E13),2,IF(AND(L13=Biljartindeling!E12,L22=Biljartindeling!E13),1,IF(AND(L13&lt;Biljartindeling!E12,L22=Biljartindeling!E13),0,)))</f>
        <v>2</v>
      </c>
      <c r="L13" s="78">
        <v>43</v>
      </c>
      <c r="M13" s="78">
        <v>38</v>
      </c>
      <c r="N13" s="79">
        <v>6</v>
      </c>
      <c r="O13" s="242">
        <f>(ROUNDDOWN(L13/M13,3))</f>
        <v>1.131</v>
      </c>
      <c r="P13" s="247">
        <f>L13/Biljartindeling!E$12</f>
        <v>1</v>
      </c>
      <c r="Q13" s="271"/>
      <c r="R13" s="258" t="str">
        <f>Biljartindeling!B8</f>
        <v>Ester van Dijk</v>
      </c>
      <c r="S13" s="211">
        <f>IF((G10&gt;=Biljartindeling!$L$4)*(G10&lt;=Biljartindeling!$L$4/100*120),"Ja","")</f>
      </c>
      <c r="T13" s="217">
        <f>IF((G10&gt;=Biljartindeling!$L$4/100*120),"Ja","")</f>
      </c>
      <c r="U13" s="212">
        <f>IF((G10&gt;=Biljartindeling!$L$4)*(G10&lt;=Biljartindeling!$L$4/100*120),"Ja","")</f>
      </c>
      <c r="V13" s="266"/>
    </row>
    <row r="14" spans="1:22" ht="18" customHeight="1">
      <c r="A14" s="59" t="s">
        <v>21</v>
      </c>
      <c r="B14" s="184" t="str">
        <f>I20</f>
        <v>Ton van Velzen</v>
      </c>
      <c r="C14" s="81">
        <f>IF(AND(D14=Biljartindeling!E9,L23&lt;Biljartindeling!E13),2,IF(AND(D14=Biljartindeling!E9,L23=Biljartindeling!E13),1,IF(AND(D14&lt;Biljartindeling!E9,L23=Biljartindeling!E13),0,)))</f>
        <v>2</v>
      </c>
      <c r="D14" s="80">
        <v>51</v>
      </c>
      <c r="E14" s="80">
        <v>21</v>
      </c>
      <c r="F14" s="81">
        <v>10</v>
      </c>
      <c r="G14" s="243">
        <f aca="true" t="shared" si="2" ref="G14:G19">(ROUNDDOWN(D14/E14,3))</f>
        <v>2.428</v>
      </c>
      <c r="H14" s="248">
        <f>D14/Biljartindeling!E9</f>
        <v>1</v>
      </c>
      <c r="I14" s="236" t="s">
        <v>21</v>
      </c>
      <c r="J14" s="184" t="str">
        <f>I2</f>
        <v>René Klein</v>
      </c>
      <c r="K14" s="81">
        <f>IF(AND(L14=Biljartindeling!E12,L5&lt;Biljartindeling!E11),2,IF(AND(L14=Biljartindeling!E12,L5=Biljartindeling!E11),1,IF(AND(L14&lt;Biljartindeling!E12,L5=Biljartindeling!E11),0,)))</f>
        <v>2</v>
      </c>
      <c r="L14" s="80">
        <v>43</v>
      </c>
      <c r="M14" s="80">
        <v>33</v>
      </c>
      <c r="N14" s="81">
        <v>8</v>
      </c>
      <c r="O14" s="243">
        <f aca="true" t="shared" si="3" ref="O14:O19">(ROUNDDOWN(L14/M14,3))</f>
        <v>1.303</v>
      </c>
      <c r="P14" s="248">
        <f>L14/Biljartindeling!E$12</f>
        <v>1</v>
      </c>
      <c r="Q14" s="271"/>
      <c r="R14" s="186" t="str">
        <f>Biljartindeling!B9</f>
        <v>Gerard Smit</v>
      </c>
      <c r="S14" s="213" t="str">
        <f>IF((G19&gt;=Biljartindeling!$L$4)*(G19&lt;=Biljartindeling!$L$4/100*120),"Ja","")</f>
        <v>Ja</v>
      </c>
      <c r="T14" s="218">
        <f>IF((G19&gt;=Biljartindeling!$L$4/100*120),"Ja","")</f>
      </c>
      <c r="U14" s="214" t="str">
        <f>IF((G19&gt;=Biljartindeling!$L$4)*(G19&lt;=Biljartindeling!$L$4/100*120),"Ja","")</f>
        <v>Ja</v>
      </c>
      <c r="V14" s="266"/>
    </row>
    <row r="15" spans="1:27" ht="18" customHeight="1">
      <c r="A15" s="59" t="s">
        <v>22</v>
      </c>
      <c r="B15" s="184" t="str">
        <f>I11</f>
        <v>Elzo Jan Lubbers</v>
      </c>
      <c r="C15" s="81">
        <f>IF(AND(D15=Biljartindeling!E9,L15&lt;Biljartindeling!E12),2,IF(AND(D15=Biljartindeling!E9,L15=Biljartindeling!E12),1,IF(AND(D15&lt;Biljartindeling!E9,L15=Biljartindeling!E12),0,)))</f>
        <v>0</v>
      </c>
      <c r="D15" s="80">
        <v>45</v>
      </c>
      <c r="E15" s="80">
        <v>26</v>
      </c>
      <c r="F15" s="81">
        <v>7</v>
      </c>
      <c r="G15" s="243">
        <f t="shared" si="2"/>
        <v>1.73</v>
      </c>
      <c r="H15" s="248">
        <f>D15/Biljartindeling!E9</f>
        <v>0.8823529411764706</v>
      </c>
      <c r="I15" s="236" t="s">
        <v>22</v>
      </c>
      <c r="J15" s="184" t="str">
        <f>A11</f>
        <v>Gerard Smit</v>
      </c>
      <c r="K15" s="81">
        <f>IF(AND(L15=Biljartindeling!E12,D15&lt;Biljartindeling!E9),2,IF(AND(L15=Biljartindeling!E12,D15=Biljartindeling!E9),1,IF(AND(L15&lt;Biljartindeling!E12,D15=Biljartindeling!E9),0,)))</f>
        <v>2</v>
      </c>
      <c r="L15" s="80">
        <v>43</v>
      </c>
      <c r="M15" s="80">
        <v>26</v>
      </c>
      <c r="N15" s="81">
        <v>6</v>
      </c>
      <c r="O15" s="243">
        <f t="shared" si="3"/>
        <v>1.653</v>
      </c>
      <c r="P15" s="248">
        <f>L15/Biljartindeling!E$12</f>
        <v>1</v>
      </c>
      <c r="Q15" s="271"/>
      <c r="R15" s="186" t="str">
        <f>Biljartindeling!B10</f>
        <v>Tom Been</v>
      </c>
      <c r="S15" s="213">
        <f>IF((G28&gt;=Biljartindeling!$L$4)*(G28&lt;=Biljartindeling!$L$4/100*120),"Ja","")</f>
      </c>
      <c r="T15" s="218">
        <f>IF((G28&gt;=Biljartindeling!$L$4/100*120),"Ja","")</f>
      </c>
      <c r="U15" s="214">
        <f>IF((G28&gt;=Biljartindeling!$L$4)*(G28&lt;=Biljartindeling!$L$4/100*120),"Ja","")</f>
      </c>
      <c r="V15" s="266"/>
      <c r="AA15" s="177"/>
    </row>
    <row r="16" spans="1:27" ht="18" customHeight="1">
      <c r="A16" s="59" t="s">
        <v>23</v>
      </c>
      <c r="B16" s="184" t="str">
        <f>A20</f>
        <v>Tom Been</v>
      </c>
      <c r="C16" s="81">
        <f>IF(AND(D16=Biljartindeling!E9,D25&lt;Biljartindeling!E10),2,IF(AND(D16=Biljartindeling!E9,D25=Biljartindeling!E10),1,IF(AND(D16&lt;Biljartindeling!E9,D25=Biljartindeling!E10),0,)))</f>
        <v>0</v>
      </c>
      <c r="D16" s="80"/>
      <c r="E16" s="80"/>
      <c r="F16" s="81"/>
      <c r="G16" s="243" t="e">
        <f t="shared" si="2"/>
        <v>#DIV/0!</v>
      </c>
      <c r="H16" s="248">
        <f>D16/Biljartindeling!E9</f>
        <v>0</v>
      </c>
      <c r="I16" s="236" t="s">
        <v>23</v>
      </c>
      <c r="J16" s="184" t="str">
        <f>A2</f>
        <v>Ester van Dijk</v>
      </c>
      <c r="K16" s="81">
        <f>IF(AND(L16=Biljartindeling!E12,D7&lt;Biljartindeling!E8),2,IF(AND(L16=Biljartindeling!E12,D7=Biljartindeling!E8),1,IF(AND(L16&lt;Biljartindeling!E12,D7=Biljartindeling!E8),0,)))</f>
        <v>0</v>
      </c>
      <c r="L16" s="80"/>
      <c r="M16" s="80"/>
      <c r="N16" s="81"/>
      <c r="O16" s="243" t="e">
        <f t="shared" si="3"/>
        <v>#DIV/0!</v>
      </c>
      <c r="P16" s="248">
        <f>L16/Biljartindeling!E$12</f>
        <v>0</v>
      </c>
      <c r="Q16" s="271"/>
      <c r="R16" s="186" t="str">
        <f>Biljartindeling!B11</f>
        <v>René Klein</v>
      </c>
      <c r="S16" s="213">
        <f>IF((N10&gt;=Biljartindeling!$L$4)*(N10&lt;=Biljartindeling!$L$4/100*120),"Ja","")</f>
      </c>
      <c r="T16" s="218">
        <f>IF((O10&gt;=Biljartindeling!$L$4/100*120),"Ja","")</f>
      </c>
      <c r="U16" s="214" t="str">
        <f>IF((O10&gt;=Biljartindeling!$L$4)*(O10&lt;=Biljartindeling!$L$4/100*120),"Ja","")</f>
        <v>Ja</v>
      </c>
      <c r="V16" s="266"/>
      <c r="AA16" s="178"/>
    </row>
    <row r="17" spans="1:27" ht="18" customHeight="1">
      <c r="A17" s="59" t="s">
        <v>24</v>
      </c>
      <c r="B17" s="184" t="str">
        <f>I2</f>
        <v>René Klein</v>
      </c>
      <c r="C17" s="81">
        <f>IF(AND(D17=Biljartindeling!E9,L8&lt;Biljartindeling!E11),2,IF(AND(D17=Biljartindeling!E9,L8=Biljartindeling!E11),1,IF(AND(D17&lt;Biljartindeling!E9,L8=Biljartindeling!E11),0,)))</f>
        <v>0</v>
      </c>
      <c r="D17" s="80"/>
      <c r="E17" s="80"/>
      <c r="F17" s="81"/>
      <c r="G17" s="243" t="e">
        <f t="shared" si="2"/>
        <v>#DIV/0!</v>
      </c>
      <c r="H17" s="248">
        <f>D17/Biljartindeling!E9</f>
        <v>0</v>
      </c>
      <c r="I17" s="236" t="s">
        <v>24</v>
      </c>
      <c r="J17" s="184" t="str">
        <f>A20</f>
        <v>Tom Been</v>
      </c>
      <c r="K17" s="81">
        <f>IF(AND(L17=Biljartindeling!E12,D26&lt;Biljartindeling!E10),2,IF(AND(L17=Biljartindeling!E12,D26=Biljartindeling!E10),1,IF(AND(L17&lt;Biljartindeling!E12,D26=Biljartindeling!E10),0,)))</f>
        <v>0</v>
      </c>
      <c r="L17" s="80"/>
      <c r="M17" s="80"/>
      <c r="N17" s="81"/>
      <c r="O17" s="243" t="e">
        <f t="shared" si="3"/>
        <v>#DIV/0!</v>
      </c>
      <c r="P17" s="248">
        <f>L17/Biljartindeling!E$12</f>
        <v>0</v>
      </c>
      <c r="Q17" s="270"/>
      <c r="R17" s="186" t="str">
        <f>Biljartindeling!B12</f>
        <v>Elzo Jan Lubbers</v>
      </c>
      <c r="S17" s="213">
        <f>IF((N19&gt;=Biljartindeling!$L$4)*(N19&lt;=Biljartindeling!$L$4/100*120),"Ja","")</f>
      </c>
      <c r="T17" s="218">
        <f>IF((O19&gt;=Biljartindeling!$L$4/100*120),"Ja","")</f>
      </c>
      <c r="U17" s="214">
        <f>IF((O19&gt;=Biljartindeling!$L$4)*(O19&lt;=Biljartindeling!$L$4/100*120),"Ja","")</f>
      </c>
      <c r="V17" s="266"/>
      <c r="AA17" s="178"/>
    </row>
    <row r="18" spans="1:27" ht="18" customHeight="1" thickBot="1">
      <c r="A18" s="59" t="s">
        <v>25</v>
      </c>
      <c r="B18" s="185" t="str">
        <f>A2</f>
        <v>Ester van Dijk</v>
      </c>
      <c r="C18" s="85">
        <f>IF(AND(D18=Biljartindeling!E9,D9&lt;Biljartindeling!E8),2,IF(AND(D18=Biljartindeling!E9,D9=Biljartindeling!E8),1,IF(AND(D18&lt;Biljartindeling!E9,D9=Biljartindeling!E8),0,)))</f>
        <v>0</v>
      </c>
      <c r="D18" s="82"/>
      <c r="E18" s="82"/>
      <c r="F18" s="85"/>
      <c r="G18" s="244" t="e">
        <f t="shared" si="2"/>
        <v>#DIV/0!</v>
      </c>
      <c r="H18" s="249">
        <f>D18/Biljartindeling!E9</f>
        <v>0</v>
      </c>
      <c r="I18" s="236" t="s">
        <v>25</v>
      </c>
      <c r="J18" s="185" t="str">
        <f>I20</f>
        <v>Ton van Velzen</v>
      </c>
      <c r="K18" s="85">
        <f>IF(AND(L18=Biljartindeling!E12,L27&lt;Biljartindeling!E13),2,IF(AND(L18=Biljartindeling!E12,L27=Biljartindeling!E13),1,IF(AND(L18&lt;Biljartindeling!E12,L27=Biljartindeling!E13),0,)))</f>
        <v>0</v>
      </c>
      <c r="L18" s="82"/>
      <c r="M18" s="82"/>
      <c r="N18" s="85"/>
      <c r="O18" s="244" t="e">
        <f t="shared" si="3"/>
        <v>#DIV/0!</v>
      </c>
      <c r="P18" s="249">
        <f>L18/Biljartindeling!E$12</f>
        <v>0</v>
      </c>
      <c r="Q18" s="272"/>
      <c r="R18" s="187" t="str">
        <f>Biljartindeling!B13</f>
        <v>Ton van Velzen</v>
      </c>
      <c r="S18" s="215">
        <f>IF((N28&gt;=Biljartindeling!$L$4)*(N28&lt;=Biljartindeling!$L$4/100*120),"Ja","")</f>
      </c>
      <c r="T18" s="219">
        <f>IF((O28&gt;=Biljartindeling!$L$4/100*120),"Ja","")</f>
      </c>
      <c r="U18" s="216">
        <f>IF((O28&gt;=Biljartindeling!$L$4)*(O28&lt;=Biljartindeling!$L$4/100*120),"Ja","")</f>
      </c>
      <c r="V18" s="266"/>
      <c r="AA18" s="178"/>
    </row>
    <row r="19" spans="1:27" ht="18" customHeight="1" hidden="1" thickBot="1">
      <c r="A19" s="60"/>
      <c r="B19" s="61" t="str">
        <f>IF(SUM($C$10,$K$10,$C$19,$K$19,$C$28,$K$28)&lt;36,"Tussenstand","Eindstand")</f>
        <v>Tussenstand</v>
      </c>
      <c r="C19" s="245">
        <f>SUM(C13:C18)</f>
        <v>4</v>
      </c>
      <c r="D19" s="84">
        <f>SUM(D13:D18)</f>
        <v>147</v>
      </c>
      <c r="E19" s="84">
        <f>SUM(E13:E18)</f>
        <v>61</v>
      </c>
      <c r="F19" s="84">
        <f>MAX(F13:F18)</f>
        <v>12</v>
      </c>
      <c r="G19" s="84">
        <f t="shared" si="2"/>
        <v>2.409</v>
      </c>
      <c r="H19" s="250">
        <f>SUM(H13:H18)/I19</f>
        <v>0.9607843137254902</v>
      </c>
      <c r="I19" s="44">
        <f>COUNTIF(E13:E18,"&gt;0")</f>
        <v>3</v>
      </c>
      <c r="J19" s="55" t="str">
        <f>IF(SUM($C$10,$K$10,$C$19,$K$19,$C$28,$K$28)&lt;36,"Tussenstand","Eindstand")</f>
        <v>Tussenstand</v>
      </c>
      <c r="K19" s="245">
        <f>SUM(K13:K18)</f>
        <v>6</v>
      </c>
      <c r="L19" s="84">
        <f>SUM(L13:L18)</f>
        <v>129</v>
      </c>
      <c r="M19" s="84">
        <f>SUM(M13:M18)</f>
        <v>97</v>
      </c>
      <c r="N19" s="84">
        <f>MAX(N13:N18)</f>
        <v>8</v>
      </c>
      <c r="O19" s="84">
        <f t="shared" si="3"/>
        <v>1.329</v>
      </c>
      <c r="P19" s="250">
        <f>SUM(P13:P18)/Q19</f>
        <v>1</v>
      </c>
      <c r="Q19" s="272">
        <f>COUNTIF(M13:M18,"&gt;0")</f>
        <v>3</v>
      </c>
      <c r="V19" s="264"/>
      <c r="AA19" s="178"/>
    </row>
    <row r="20" spans="1:27" ht="9.75" customHeight="1">
      <c r="A20" s="373" t="str">
        <f>Biljartindeling!B10</f>
        <v>Tom Been</v>
      </c>
      <c r="B20" s="374"/>
      <c r="C20" s="355" t="s">
        <v>0</v>
      </c>
      <c r="D20" s="355" t="s">
        <v>1</v>
      </c>
      <c r="E20" s="355" t="s">
        <v>2</v>
      </c>
      <c r="F20" s="355" t="s">
        <v>3</v>
      </c>
      <c r="G20" s="355" t="s">
        <v>4</v>
      </c>
      <c r="H20" s="355" t="s">
        <v>81</v>
      </c>
      <c r="I20" s="373" t="str">
        <f>Biljartindeling!B13</f>
        <v>Ton van Velzen</v>
      </c>
      <c r="J20" s="374"/>
      <c r="K20" s="355" t="s">
        <v>0</v>
      </c>
      <c r="L20" s="355" t="s">
        <v>1</v>
      </c>
      <c r="M20" s="355" t="s">
        <v>2</v>
      </c>
      <c r="N20" s="355" t="s">
        <v>3</v>
      </c>
      <c r="O20" s="355" t="s">
        <v>4</v>
      </c>
      <c r="P20" s="355" t="s">
        <v>81</v>
      </c>
      <c r="Q20" s="270"/>
      <c r="R20" s="279"/>
      <c r="S20" s="279"/>
      <c r="T20" s="272"/>
      <c r="U20" s="272"/>
      <c r="V20" s="266"/>
      <c r="AA20" s="178"/>
    </row>
    <row r="21" spans="1:27" ht="9.75" customHeight="1" thickBot="1">
      <c r="A21" s="375"/>
      <c r="B21" s="376"/>
      <c r="C21" s="356"/>
      <c r="D21" s="356"/>
      <c r="E21" s="356"/>
      <c r="F21" s="356"/>
      <c r="G21" s="356"/>
      <c r="H21" s="356"/>
      <c r="I21" s="375"/>
      <c r="J21" s="376"/>
      <c r="K21" s="356"/>
      <c r="L21" s="356"/>
      <c r="M21" s="356"/>
      <c r="N21" s="356"/>
      <c r="O21" s="356"/>
      <c r="P21" s="356"/>
      <c r="Q21" s="270"/>
      <c r="R21" s="279"/>
      <c r="S21" s="272"/>
      <c r="T21" s="280" t="s">
        <v>70</v>
      </c>
      <c r="U21" s="272"/>
      <c r="V21" s="266"/>
      <c r="AA21" s="178"/>
    </row>
    <row r="22" spans="1:27" ht="18" customHeight="1" thickBot="1" thickTop="1">
      <c r="A22" s="59" t="s">
        <v>20</v>
      </c>
      <c r="B22" s="183" t="str">
        <f>I2</f>
        <v>René Klein</v>
      </c>
      <c r="C22" s="79">
        <f>IF(AND(D22=Biljartindeling!E10,L4&lt;Biljartindeling!E11),2,IF(AND(D22=Biljartindeling!E10,L4=Biljartindeling!E11),1,IF(AND(D22&lt;Biljartindeling!E10,L4=Biljartindeling!E11),0,)))</f>
        <v>0</v>
      </c>
      <c r="D22" s="78">
        <v>19</v>
      </c>
      <c r="E22" s="78">
        <v>14</v>
      </c>
      <c r="F22" s="79">
        <v>4</v>
      </c>
      <c r="G22" s="242">
        <f>(ROUNDDOWN(D22/E22,3))</f>
        <v>1.357</v>
      </c>
      <c r="H22" s="247">
        <f>D22/Biljartindeling!E10</f>
        <v>0.34545454545454546</v>
      </c>
      <c r="I22" s="235" t="s">
        <v>20</v>
      </c>
      <c r="J22" s="183" t="str">
        <f>I11</f>
        <v>Elzo Jan Lubbers</v>
      </c>
      <c r="K22" s="79">
        <f>IF(AND(L22=Biljartindeling!E13,L13&lt;Biljartindeling!E12),2,IF(AND(L22=Biljartindeling!E13,L13=Biljartindeling!E12),1,IF(AND(L22&lt;Biljartindeling!E13,L13=Biljartindeling!E12),0,)))</f>
        <v>0</v>
      </c>
      <c r="L22" s="78">
        <v>53</v>
      </c>
      <c r="M22" s="78">
        <v>38</v>
      </c>
      <c r="N22" s="79">
        <v>6</v>
      </c>
      <c r="O22" s="242">
        <f>(ROUNDDOWN(L22/M22,3))</f>
        <v>1.394</v>
      </c>
      <c r="P22" s="247">
        <f>L22/Biljartindeling!E$13</f>
        <v>0.8833333333333333</v>
      </c>
      <c r="Q22" s="271"/>
      <c r="R22" s="180" t="s">
        <v>72</v>
      </c>
      <c r="S22" s="272"/>
      <c r="T22" s="357" t="s">
        <v>73</v>
      </c>
      <c r="U22" s="357" t="s">
        <v>77</v>
      </c>
      <c r="V22" s="266"/>
      <c r="AA22" s="178"/>
    </row>
    <row r="23" spans="1:27" ht="18" customHeight="1" thickBot="1" thickTop="1">
      <c r="A23" s="59" t="s">
        <v>21</v>
      </c>
      <c r="B23" s="184" t="str">
        <f>A2</f>
        <v>Ester van Dijk</v>
      </c>
      <c r="C23" s="81">
        <f>IF(AND(D23=Biljartindeling!E10,D5&lt;Biljartindeling!E8),2,IF(AND(D23=Biljartindeling!E10,D5=Biljartindeling!E8),1,IF(AND(D23&lt;Biljartindeling!E10,D5=Biljartindeling!E8),0,)))</f>
        <v>2</v>
      </c>
      <c r="D23" s="80">
        <v>55</v>
      </c>
      <c r="E23" s="80">
        <v>26</v>
      </c>
      <c r="F23" s="81">
        <v>10</v>
      </c>
      <c r="G23" s="243">
        <f aca="true" t="shared" si="4" ref="G23:G28">(ROUNDDOWN(D23/E23,3))</f>
        <v>2.115</v>
      </c>
      <c r="H23" s="248">
        <f>D23/Biljartindeling!E10</f>
        <v>1</v>
      </c>
      <c r="I23" s="236" t="s">
        <v>21</v>
      </c>
      <c r="J23" s="184" t="str">
        <f>A11</f>
        <v>Gerard Smit</v>
      </c>
      <c r="K23" s="81">
        <f>IF(AND(L23=Biljartindeling!E13,D14&lt;Biljartindeling!E9),2,IF(AND(L23=Biljartindeling!E13,D14=Biljartindeling!E9),1,IF(AND(L23&lt;Biljartindeling!E13,D14=Biljartindeling!E9),0,)))</f>
        <v>0</v>
      </c>
      <c r="L23" s="80">
        <v>47</v>
      </c>
      <c r="M23" s="80">
        <v>21</v>
      </c>
      <c r="N23" s="81">
        <v>16</v>
      </c>
      <c r="O23" s="243">
        <f aca="true" t="shared" si="5" ref="O23:O28">(ROUNDDOWN(L23/M23,3))</f>
        <v>2.238</v>
      </c>
      <c r="P23" s="248">
        <f>L23/Biljartindeling!E$13</f>
        <v>0.7833333333333333</v>
      </c>
      <c r="Q23" s="271"/>
      <c r="R23" s="281"/>
      <c r="S23" s="272"/>
      <c r="T23" s="358"/>
      <c r="U23" s="358"/>
      <c r="V23" s="266"/>
      <c r="AA23" s="178"/>
    </row>
    <row r="24" spans="1:27" ht="18" customHeight="1" thickBot="1" thickTop="1">
      <c r="A24" s="59" t="s">
        <v>22</v>
      </c>
      <c r="B24" s="184" t="str">
        <f>I20</f>
        <v>Ton van Velzen</v>
      </c>
      <c r="C24" s="81">
        <f>IF(AND(D24=Biljartindeling!E10,L24&lt;Biljartindeling!E13),2,IF(AND(D24=Biljartindeling!E10,L24=Biljartindeling!E13),1,IF(AND(D24&lt;Biljartindeling!E10,L24=Biljartindeling!E13),0,)))</f>
        <v>2</v>
      </c>
      <c r="D24" s="80">
        <v>55</v>
      </c>
      <c r="E24" s="80">
        <v>17</v>
      </c>
      <c r="F24" s="81">
        <v>11</v>
      </c>
      <c r="G24" s="243">
        <f t="shared" si="4"/>
        <v>3.235</v>
      </c>
      <c r="H24" s="248">
        <f>D24/Biljartindeling!E10</f>
        <v>1</v>
      </c>
      <c r="I24" s="236" t="s">
        <v>22</v>
      </c>
      <c r="J24" s="184" t="str">
        <f>A20</f>
        <v>Tom Been</v>
      </c>
      <c r="K24" s="81">
        <f>IF(AND(L24=Biljartindeling!E13,D24&lt;Biljartindeling!E10),2,IF(AND(L24=Biljartindeling!E13,D24=Biljartindeling!E10),1,IF(AND(L24&lt;Biljartindeling!E13,D24=Biljartindeling!E10),0,)))</f>
        <v>0</v>
      </c>
      <c r="L24" s="80">
        <v>31</v>
      </c>
      <c r="M24" s="80">
        <v>17</v>
      </c>
      <c r="N24" s="81">
        <v>11</v>
      </c>
      <c r="O24" s="243">
        <f t="shared" si="5"/>
        <v>1.823</v>
      </c>
      <c r="P24" s="248">
        <f>L24/Biljartindeling!E$13</f>
        <v>0.5166666666666667</v>
      </c>
      <c r="Q24" s="271"/>
      <c r="R24" s="181" t="s">
        <v>69</v>
      </c>
      <c r="S24" s="282"/>
      <c r="T24" s="358"/>
      <c r="U24" s="358"/>
      <c r="V24" s="266"/>
      <c r="AA24" s="178"/>
    </row>
    <row r="25" spans="1:27" ht="18" customHeight="1" thickBot="1" thickTop="1">
      <c r="A25" s="59" t="s">
        <v>23</v>
      </c>
      <c r="B25" s="184" t="str">
        <f>A11</f>
        <v>Gerard Smit</v>
      </c>
      <c r="C25" s="81">
        <f>IF(AND(D25=Biljartindeling!E10,D16&lt;Biljartindeling!E9),2,IF(AND(D25=Biljartindeling!E10,D16=Biljartindeling!E9),1,IF(AND(D25&lt;Biljartindeling!E10,D16=Biljartindeling!E9),0,)))</f>
        <v>0</v>
      </c>
      <c r="D25" s="80"/>
      <c r="E25" s="80"/>
      <c r="F25" s="81"/>
      <c r="G25" s="243" t="e">
        <f t="shared" si="4"/>
        <v>#DIV/0!</v>
      </c>
      <c r="H25" s="248">
        <f>D25/Biljartindeling!E10</f>
        <v>0</v>
      </c>
      <c r="I25" s="236" t="s">
        <v>23</v>
      </c>
      <c r="J25" s="184" t="str">
        <f>I2</f>
        <v>René Klein</v>
      </c>
      <c r="K25" s="81">
        <f>IF(AND(L25=Biljartindeling!E13,L7&lt;Biljartindeling!E11),2,IF(AND(L25=Biljartindeling!E13,L7=Biljartindeling!E11),1,IF(AND(L25&lt;Biljartindeling!E13,L7=Biljartindeling!E11),0,)))</f>
        <v>0</v>
      </c>
      <c r="L25" s="80"/>
      <c r="M25" s="80"/>
      <c r="N25" s="81"/>
      <c r="O25" s="243" t="e">
        <f t="shared" si="5"/>
        <v>#DIV/0!</v>
      </c>
      <c r="P25" s="248">
        <f>L25/Biljartindeling!E$13</f>
        <v>0</v>
      </c>
      <c r="Q25" s="271"/>
      <c r="R25" s="279"/>
      <c r="S25" s="272"/>
      <c r="T25" s="358"/>
      <c r="U25" s="358"/>
      <c r="V25" s="266"/>
      <c r="AA25" s="179"/>
    </row>
    <row r="26" spans="1:24" ht="18" customHeight="1" thickBot="1" thickTop="1">
      <c r="A26" s="59" t="s">
        <v>24</v>
      </c>
      <c r="B26" s="184" t="str">
        <f>I11</f>
        <v>Elzo Jan Lubbers</v>
      </c>
      <c r="C26" s="81">
        <f>IF(AND(D26=Biljartindeling!E10,L17&lt;Biljartindeling!E12),2,IF(AND(D26=Biljartindeling!E10,L17=Biljartindeling!E12),1,IF(AND(D26&lt;Biljartindeling!E10,L17=Biljartindeling!E12),0,)))</f>
        <v>0</v>
      </c>
      <c r="D26" s="80"/>
      <c r="E26" s="80"/>
      <c r="F26" s="81"/>
      <c r="G26" s="243" t="e">
        <f t="shared" si="4"/>
        <v>#DIV/0!</v>
      </c>
      <c r="H26" s="248">
        <f>D26/Biljartindeling!E10</f>
        <v>0</v>
      </c>
      <c r="I26" s="236" t="s">
        <v>24</v>
      </c>
      <c r="J26" s="184" t="str">
        <f>A2</f>
        <v>Ester van Dijk</v>
      </c>
      <c r="K26" s="81">
        <f>IF(AND(L26=Biljartindeling!E13,D8&lt;Biljartindeling!E8),2,IF(AND(L26=Biljartindeling!E13,D8=Biljartindeling!E8),1,IF(AND(L26&lt;Biljartindeling!E13,D8=Biljartindeling!E8),0,)))</f>
        <v>0</v>
      </c>
      <c r="L26" s="80"/>
      <c r="M26" s="80"/>
      <c r="N26" s="81"/>
      <c r="O26" s="243" t="e">
        <f t="shared" si="5"/>
        <v>#DIV/0!</v>
      </c>
      <c r="P26" s="248">
        <f>L26/Biljartindeling!E$13</f>
        <v>0</v>
      </c>
      <c r="Q26" s="271"/>
      <c r="R26" s="182" t="s">
        <v>71</v>
      </c>
      <c r="S26" s="283"/>
      <c r="T26" s="359"/>
      <c r="U26" s="359"/>
      <c r="V26" s="284"/>
      <c r="X26" s="176"/>
    </row>
    <row r="27" spans="1:22" ht="18" customHeight="1" thickBot="1" thickTop="1">
      <c r="A27" s="59" t="s">
        <v>25</v>
      </c>
      <c r="B27" s="185" t="str">
        <f>I2</f>
        <v>René Klein</v>
      </c>
      <c r="C27" s="85">
        <f>IF(AND(D27=Biljartindeling!E10,L9&lt;Biljartindeling!E11),2,IF(AND(D27=Biljartindeling!E10,L9=Biljartindeling!E11),1,IF(AND(D27&lt;Biljartindeling!E10,L9=Biljartindeling!E11),0,)))</f>
        <v>0</v>
      </c>
      <c r="D27" s="82"/>
      <c r="E27" s="82"/>
      <c r="F27" s="85"/>
      <c r="G27" s="259" t="e">
        <f t="shared" si="4"/>
        <v>#DIV/0!</v>
      </c>
      <c r="H27" s="260">
        <f>D27/Biljartindeling!E10</f>
        <v>0</v>
      </c>
      <c r="I27" s="236" t="s">
        <v>25</v>
      </c>
      <c r="J27" s="185" t="str">
        <f>I11</f>
        <v>Elzo Jan Lubbers</v>
      </c>
      <c r="K27" s="85">
        <f>IF(AND(L27=Biljartindeling!E13,L18&lt;Biljartindeling!E12),2,IF(AND(L27=Biljartindeling!E13,L18=Biljartindeling!E12),1,IF(AND(L27&lt;Biljartindeling!E13,L18=Biljartindeling!E12),0,)))</f>
        <v>0</v>
      </c>
      <c r="L27" s="82"/>
      <c r="M27" s="82"/>
      <c r="N27" s="85"/>
      <c r="O27" s="259" t="e">
        <f t="shared" si="5"/>
        <v>#DIV/0!</v>
      </c>
      <c r="P27" s="260">
        <f>L27/Biljartindeling!E$13</f>
        <v>0</v>
      </c>
      <c r="Q27" s="272"/>
      <c r="R27" s="279"/>
      <c r="S27" s="272"/>
      <c r="T27" s="280"/>
      <c r="U27" s="272"/>
      <c r="V27" s="266"/>
    </row>
    <row r="28" spans="1:22" ht="18" customHeight="1" hidden="1">
      <c r="A28" s="44"/>
      <c r="B28" s="55" t="str">
        <f>IF(SUM($C$10,$K$10,$C$19,$K$19,$C$28,$K$28)&lt;36,"Tussenstand","Eindstand")</f>
        <v>Tussenstand</v>
      </c>
      <c r="C28" s="246">
        <f>SUM(C22:C27)</f>
        <v>4</v>
      </c>
      <c r="D28" s="84">
        <f>SUM(D22:D27)</f>
        <v>129</v>
      </c>
      <c r="E28" s="84">
        <f>SUM(E22:E27)</f>
        <v>57</v>
      </c>
      <c r="F28" s="84">
        <f>MAX(F22:F27)</f>
        <v>11</v>
      </c>
      <c r="G28" s="84">
        <f t="shared" si="4"/>
        <v>2.263</v>
      </c>
      <c r="H28" s="250">
        <f>SUM(H22:H27)/I28</f>
        <v>0.7818181818181819</v>
      </c>
      <c r="I28" s="44">
        <f>COUNTIF(E22:E27,"&gt;0")</f>
        <v>3</v>
      </c>
      <c r="J28" s="55" t="str">
        <f>IF(SUM($C$10,$K$10,$C$19,$K$19,$C$28,$K$28)&lt;36,"Tussenstand","Eindstand")</f>
        <v>Tussenstand</v>
      </c>
      <c r="K28" s="246">
        <f>SUM(K22:K27)</f>
        <v>0</v>
      </c>
      <c r="L28" s="84">
        <f>SUM(L22:L27)</f>
        <v>131</v>
      </c>
      <c r="M28" s="84">
        <f>SUM(M22:M27)</f>
        <v>76</v>
      </c>
      <c r="N28" s="84">
        <f>MAX(N22:N27)</f>
        <v>16</v>
      </c>
      <c r="O28" s="84">
        <f t="shared" si="5"/>
        <v>1.723</v>
      </c>
      <c r="P28" s="250">
        <f>SUM(P22:P27)/Q28</f>
        <v>0.7277777777777777</v>
      </c>
      <c r="Q28" s="273">
        <f>COUNTIF(M22:M27,"&gt;0")</f>
        <v>3</v>
      </c>
      <c r="R28" s="272"/>
      <c r="S28" s="272"/>
      <c r="T28" s="272"/>
      <c r="U28" s="272"/>
      <c r="V28" s="266"/>
    </row>
    <row r="29" spans="1:22" ht="18" customHeight="1" thickBot="1">
      <c r="A29" s="275"/>
      <c r="B29" s="276"/>
      <c r="C29" s="276"/>
      <c r="D29" s="276"/>
      <c r="E29" s="276"/>
      <c r="F29" s="276"/>
      <c r="G29" s="276"/>
      <c r="H29" s="276"/>
      <c r="I29" s="276"/>
      <c r="J29" s="277"/>
      <c r="K29" s="278"/>
      <c r="L29" s="278"/>
      <c r="M29" s="278"/>
      <c r="N29" s="278"/>
      <c r="O29" s="278"/>
      <c r="P29" s="278"/>
      <c r="Q29" s="274"/>
      <c r="R29" s="285"/>
      <c r="S29" s="276"/>
      <c r="T29" s="286"/>
      <c r="U29" s="287"/>
      <c r="V29" s="288"/>
    </row>
    <row r="30" ht="13.5" thickTop="1">
      <c r="L30" s="83"/>
    </row>
    <row r="31" spans="6:12" ht="12.75">
      <c r="F31" s="57"/>
      <c r="G31" s="171"/>
      <c r="H31" s="171"/>
      <c r="I31" s="171"/>
      <c r="L31" s="83"/>
    </row>
    <row r="34" spans="2:8" ht="12.75">
      <c r="B34" s="57"/>
      <c r="C34" s="58"/>
      <c r="D34" s="58"/>
      <c r="E34" s="58"/>
      <c r="F34" s="58"/>
      <c r="G34" s="58"/>
      <c r="H34" s="58"/>
    </row>
    <row r="36" spans="1:9" ht="19.5" customHeight="1">
      <c r="A36" s="56"/>
      <c r="B36" s="255" t="s">
        <v>93</v>
      </c>
      <c r="C36" s="256">
        <v>6</v>
      </c>
      <c r="D36" s="256">
        <v>129</v>
      </c>
      <c r="E36" s="256">
        <v>97</v>
      </c>
      <c r="F36" s="256">
        <v>8</v>
      </c>
      <c r="G36" s="257">
        <v>1.329</v>
      </c>
      <c r="H36" s="257">
        <v>1</v>
      </c>
      <c r="I36" s="238"/>
    </row>
    <row r="37" spans="1:9" ht="19.5" customHeight="1">
      <c r="A37" s="56"/>
      <c r="B37" s="255" t="s">
        <v>89</v>
      </c>
      <c r="C37" s="256">
        <v>4</v>
      </c>
      <c r="D37" s="256">
        <v>174</v>
      </c>
      <c r="E37" s="256">
        <v>70</v>
      </c>
      <c r="F37" s="256">
        <v>15</v>
      </c>
      <c r="G37" s="257">
        <v>2.485</v>
      </c>
      <c r="H37" s="257">
        <v>0.9666666666666667</v>
      </c>
      <c r="I37" s="238"/>
    </row>
    <row r="38" spans="1:9" ht="19.5" customHeight="1">
      <c r="A38" s="56"/>
      <c r="B38" s="255" t="s">
        <v>86</v>
      </c>
      <c r="C38" s="256">
        <v>4</v>
      </c>
      <c r="D38" s="256">
        <v>147</v>
      </c>
      <c r="E38" s="256">
        <v>61</v>
      </c>
      <c r="F38" s="256">
        <v>12</v>
      </c>
      <c r="G38" s="257">
        <v>2.409</v>
      </c>
      <c r="H38" s="257">
        <v>0.9607843137254902</v>
      </c>
      <c r="I38" s="238"/>
    </row>
    <row r="39" spans="1:9" ht="19.5" customHeight="1">
      <c r="A39" s="56"/>
      <c r="B39" s="255" t="s">
        <v>87</v>
      </c>
      <c r="C39" s="256">
        <v>4</v>
      </c>
      <c r="D39" s="256">
        <v>129</v>
      </c>
      <c r="E39" s="256">
        <v>57</v>
      </c>
      <c r="F39" s="256">
        <v>11</v>
      </c>
      <c r="G39" s="257">
        <v>2.263</v>
      </c>
      <c r="H39" s="257">
        <v>0.7818181818181819</v>
      </c>
      <c r="I39" s="238"/>
    </row>
    <row r="40" spans="1:9" ht="19.5" customHeight="1">
      <c r="A40" s="56"/>
      <c r="B40" s="255" t="s">
        <v>90</v>
      </c>
      <c r="C40" s="256">
        <v>0</v>
      </c>
      <c r="D40" s="256">
        <v>131</v>
      </c>
      <c r="E40" s="256">
        <v>76</v>
      </c>
      <c r="F40" s="256">
        <v>16</v>
      </c>
      <c r="G40" s="257">
        <v>1.723</v>
      </c>
      <c r="H40" s="257">
        <v>0.7277777777777777</v>
      </c>
      <c r="I40" s="238"/>
    </row>
    <row r="41" spans="1:9" ht="19.5" customHeight="1">
      <c r="A41" s="56"/>
      <c r="B41" s="255" t="s">
        <v>84</v>
      </c>
      <c r="C41" s="256">
        <v>0</v>
      </c>
      <c r="D41" s="256">
        <v>79</v>
      </c>
      <c r="E41" s="256">
        <v>63</v>
      </c>
      <c r="F41" s="256">
        <v>7</v>
      </c>
      <c r="G41" s="257">
        <v>1.253</v>
      </c>
      <c r="H41" s="257">
        <v>0.5288782179538482</v>
      </c>
      <c r="I41" s="238"/>
    </row>
    <row r="42" spans="2:9" ht="12.75">
      <c r="B42" s="239"/>
      <c r="C42" s="239"/>
      <c r="D42" s="239"/>
      <c r="E42" s="239"/>
      <c r="F42" s="239"/>
      <c r="G42" s="239"/>
      <c r="H42" s="239"/>
      <c r="I42" s="238"/>
    </row>
    <row r="43" spans="2:9" ht="12.75">
      <c r="B43" s="239"/>
      <c r="C43" s="239"/>
      <c r="D43" s="239"/>
      <c r="E43" s="239"/>
      <c r="F43" s="239"/>
      <c r="G43" s="239"/>
      <c r="H43" s="239"/>
      <c r="I43" s="238"/>
    </row>
    <row r="44" spans="2:9" ht="12.75">
      <c r="B44" s="239"/>
      <c r="C44" s="239"/>
      <c r="D44" s="239"/>
      <c r="E44" s="239"/>
      <c r="F44" s="239"/>
      <c r="G44" s="239"/>
      <c r="H44" s="239"/>
      <c r="I44" s="238"/>
    </row>
  </sheetData>
  <sheetProtection sheet="1" objects="1" scenarios="1"/>
  <mergeCells count="53">
    <mergeCell ref="A1:J1"/>
    <mergeCell ref="L1:P1"/>
    <mergeCell ref="A2:B3"/>
    <mergeCell ref="C2:C3"/>
    <mergeCell ref="D2:D3"/>
    <mergeCell ref="F2:F3"/>
    <mergeCell ref="E2:E3"/>
    <mergeCell ref="M2:M3"/>
    <mergeCell ref="N2:N3"/>
    <mergeCell ref="I2:J3"/>
    <mergeCell ref="O2:O3"/>
    <mergeCell ref="K2:K3"/>
    <mergeCell ref="L2:L3"/>
    <mergeCell ref="A20:B21"/>
    <mergeCell ref="E11:E12"/>
    <mergeCell ref="F11:F12"/>
    <mergeCell ref="C11:C12"/>
    <mergeCell ref="D11:D12"/>
    <mergeCell ref="C20:C21"/>
    <mergeCell ref="D20:D21"/>
    <mergeCell ref="F20:F21"/>
    <mergeCell ref="E20:E21"/>
    <mergeCell ref="A11:B12"/>
    <mergeCell ref="R9:R10"/>
    <mergeCell ref="G20:G21"/>
    <mergeCell ref="I20:J21"/>
    <mergeCell ref="O20:O21"/>
    <mergeCell ref="M20:M21"/>
    <mergeCell ref="N20:N21"/>
    <mergeCell ref="H2:H3"/>
    <mergeCell ref="G11:G12"/>
    <mergeCell ref="G2:G3"/>
    <mergeCell ref="I11:J12"/>
    <mergeCell ref="H11:H12"/>
    <mergeCell ref="L20:L21"/>
    <mergeCell ref="K11:K12"/>
    <mergeCell ref="L11:L12"/>
    <mergeCell ref="U22:U26"/>
    <mergeCell ref="R11:R12"/>
    <mergeCell ref="T22:T26"/>
    <mergeCell ref="S4:S12"/>
    <mergeCell ref="T4:T12"/>
    <mergeCell ref="U4:U12"/>
    <mergeCell ref="R1:U3"/>
    <mergeCell ref="R4:R8"/>
    <mergeCell ref="P2:P3"/>
    <mergeCell ref="P11:P12"/>
    <mergeCell ref="P20:P21"/>
    <mergeCell ref="H20:H21"/>
    <mergeCell ref="K20:K21"/>
    <mergeCell ref="O11:O12"/>
    <mergeCell ref="M11:M12"/>
    <mergeCell ref="N11:N12"/>
  </mergeCells>
  <conditionalFormatting sqref="G13:G18 O22:O27 O13:O18 G22:G27 O4:O9 G4:G9">
    <cfRule type="expression" priority="1" dxfId="0" stopIfTrue="1">
      <formula>F4&lt;1</formula>
    </cfRule>
  </conditionalFormatting>
  <conditionalFormatting sqref="C10:H10 C19:H19 K19:P19 C28:H28 K10:P10 K28:P28">
    <cfRule type="expression" priority="2" dxfId="6" stopIfTrue="1">
      <formula>$F$4&gt;0</formula>
    </cfRule>
  </conditionalFormatting>
  <conditionalFormatting sqref="R13:R18">
    <cfRule type="cellIs" priority="15" dxfId="4" operator="lessThan" stopIfTrue="1">
      <formula>1</formula>
    </cfRule>
  </conditionalFormatting>
  <conditionalFormatting sqref="S13:U18">
    <cfRule type="expression" priority="16" dxfId="4" stopIfTrue="1">
      <formula>$D$4&lt;1</formula>
    </cfRule>
  </conditionalFormatting>
  <conditionalFormatting sqref="H4:H9 H13:H18 H22:H27 P4:P9 P13:P18 P22:P27">
    <cfRule type="expression" priority="21" dxfId="0" stopIfTrue="1">
      <formula>F4&lt;1</formula>
    </cfRule>
  </conditionalFormatting>
  <printOptions/>
  <pageMargins left="0.7874015748031497" right="0.7874015748031497" top="0.5511811023622047" bottom="0.3937007874015748" header="0.5118110236220472" footer="0.31496062992125984"/>
  <pageSetup horizontalDpi="150" verticalDpi="15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B1:O25"/>
  <sheetViews>
    <sheetView zoomScalePageLayoutView="0" workbookViewId="0" topLeftCell="B1">
      <selection activeCell="C9" sqref="C9"/>
    </sheetView>
  </sheetViews>
  <sheetFormatPr defaultColWidth="9.140625" defaultRowHeight="12.75"/>
  <cols>
    <col min="1" max="1" width="0.42578125" style="91" hidden="1" customWidth="1"/>
    <col min="2" max="2" width="21.8515625" style="91" customWidth="1"/>
    <col min="3" max="5" width="7.7109375" style="91" customWidth="1"/>
    <col min="6" max="6" width="8.28125" style="125" customWidth="1"/>
    <col min="7" max="7" width="7.7109375" style="126" customWidth="1"/>
    <col min="8" max="8" width="16.421875" style="91" customWidth="1"/>
    <col min="9" max="9" width="21.8515625" style="91" customWidth="1"/>
    <col min="10" max="12" width="7.7109375" style="91" customWidth="1"/>
    <col min="13" max="13" width="8.28125" style="125" customWidth="1"/>
    <col min="14" max="14" width="7.7109375" style="91" customWidth="1"/>
    <col min="15" max="16384" width="9.140625" style="91" customWidth="1"/>
  </cols>
  <sheetData>
    <row r="1" spans="2:14" ht="18">
      <c r="B1" s="118" t="str">
        <f>Biljartindeling!R4</f>
        <v>Bellevue '66</v>
      </c>
      <c r="C1" s="119"/>
      <c r="D1" s="119"/>
      <c r="E1" s="119"/>
      <c r="F1" s="120"/>
      <c r="G1" s="121"/>
      <c r="H1" s="119"/>
      <c r="I1" s="118" t="str">
        <f>B1</f>
        <v>Bellevue '66</v>
      </c>
      <c r="J1" s="119"/>
      <c r="K1" s="119"/>
      <c r="L1" s="119"/>
      <c r="M1" s="120"/>
      <c r="N1" s="119"/>
    </row>
    <row r="2" spans="2:15" ht="24" customHeight="1">
      <c r="B2" s="122" t="s">
        <v>5</v>
      </c>
      <c r="C2" s="381" t="str">
        <f>Biljartindeling!F4</f>
        <v>3e klas libre</v>
      </c>
      <c r="D2" s="381"/>
      <c r="E2" s="381"/>
      <c r="F2" s="381"/>
      <c r="G2" s="381"/>
      <c r="I2" s="122" t="str">
        <f>B2</f>
        <v>voorwedstrijden:</v>
      </c>
      <c r="J2" s="381" t="str">
        <f>C2</f>
        <v>3e klas libre</v>
      </c>
      <c r="K2" s="381"/>
      <c r="L2" s="381"/>
      <c r="M2" s="381"/>
      <c r="N2" s="381"/>
      <c r="O2" s="123"/>
    </row>
    <row r="3" spans="2:15" ht="24" customHeight="1">
      <c r="B3" s="382" t="str">
        <f>Uitslagen!A2</f>
        <v>Ester van Dijk</v>
      </c>
      <c r="C3" s="382"/>
      <c r="D3" s="382"/>
      <c r="E3" s="380" t="str">
        <f>Biljartindeling!F8</f>
        <v>Trianta</v>
      </c>
      <c r="F3" s="380"/>
      <c r="G3" s="380"/>
      <c r="H3" s="124"/>
      <c r="I3" s="382" t="str">
        <f>Uitslagen!A11</f>
        <v>Gerard Smit</v>
      </c>
      <c r="J3" s="382"/>
      <c r="K3" s="382"/>
      <c r="L3" s="380" t="str">
        <f>Biljartindeling!F9</f>
        <v>Bellevue '66</v>
      </c>
      <c r="M3" s="380"/>
      <c r="N3" s="380"/>
      <c r="O3" s="123"/>
    </row>
    <row r="4" spans="2:15" ht="24" customHeight="1">
      <c r="B4" s="379" t="str">
        <f>Biljartindeling!N4</f>
        <v>11 en 18 oktober 2021</v>
      </c>
      <c r="C4" s="379"/>
      <c r="D4" s="379"/>
      <c r="I4" s="379" t="str">
        <f>B4</f>
        <v>11 en 18 oktober 2021</v>
      </c>
      <c r="J4" s="379"/>
      <c r="K4" s="379"/>
      <c r="O4" s="123"/>
    </row>
    <row r="5" ht="9" customHeight="1"/>
    <row r="6" spans="2:14" s="130" customFormat="1" ht="12.75">
      <c r="B6" s="127"/>
      <c r="C6" s="128" t="s">
        <v>6</v>
      </c>
      <c r="D6" s="128" t="s">
        <v>6</v>
      </c>
      <c r="E6" s="128" t="s">
        <v>6</v>
      </c>
      <c r="F6" s="129" t="s">
        <v>7</v>
      </c>
      <c r="G6" s="128" t="s">
        <v>8</v>
      </c>
      <c r="I6" s="127"/>
      <c r="J6" s="128" t="s">
        <v>6</v>
      </c>
      <c r="K6" s="128" t="s">
        <v>6</v>
      </c>
      <c r="L6" s="128" t="s">
        <v>6</v>
      </c>
      <c r="M6" s="129" t="s">
        <v>7</v>
      </c>
      <c r="N6" s="128" t="s">
        <v>8</v>
      </c>
    </row>
    <row r="7" spans="2:14" s="130" customFormat="1" ht="12.75">
      <c r="B7" s="131" t="s">
        <v>9</v>
      </c>
      <c r="C7" s="131" t="s">
        <v>10</v>
      </c>
      <c r="D7" s="131" t="s">
        <v>11</v>
      </c>
      <c r="E7" s="131" t="s">
        <v>12</v>
      </c>
      <c r="F7" s="132" t="s">
        <v>13</v>
      </c>
      <c r="G7" s="131" t="s">
        <v>14</v>
      </c>
      <c r="I7" s="131" t="s">
        <v>9</v>
      </c>
      <c r="J7" s="131" t="s">
        <v>10</v>
      </c>
      <c r="K7" s="131" t="s">
        <v>11</v>
      </c>
      <c r="L7" s="131" t="s">
        <v>12</v>
      </c>
      <c r="M7" s="132" t="s">
        <v>13</v>
      </c>
      <c r="N7" s="131" t="s">
        <v>14</v>
      </c>
    </row>
    <row r="8" spans="2:14" s="130" customFormat="1" ht="13.5" thickBot="1">
      <c r="B8" s="133"/>
      <c r="C8" s="133" t="s">
        <v>15</v>
      </c>
      <c r="D8" s="134"/>
      <c r="E8" s="133" t="s">
        <v>16</v>
      </c>
      <c r="F8" s="135" t="s">
        <v>17</v>
      </c>
      <c r="G8" s="133"/>
      <c r="I8" s="133"/>
      <c r="J8" s="133" t="s">
        <v>15</v>
      </c>
      <c r="K8" s="134"/>
      <c r="L8" s="133" t="s">
        <v>16</v>
      </c>
      <c r="M8" s="135" t="s">
        <v>17</v>
      </c>
      <c r="N8" s="133"/>
    </row>
    <row r="9" spans="2:14" s="130" customFormat="1" ht="24.75" customHeight="1" thickTop="1">
      <c r="B9" s="136" t="str">
        <f>Uitslagen!B4</f>
        <v>Gerard Smit</v>
      </c>
      <c r="C9" s="137">
        <f>Uitslagen!C4</f>
        <v>0</v>
      </c>
      <c r="D9" s="137">
        <f>Uitslagen!E4</f>
        <v>14</v>
      </c>
      <c r="E9" s="137">
        <f>Uitslagen!D4</f>
        <v>22</v>
      </c>
      <c r="F9" s="228">
        <f>IF(E9=0,0,ROUNDDOWN(E9/D9,3))</f>
        <v>1.571</v>
      </c>
      <c r="G9" s="138">
        <f>Uitslagen!F4</f>
        <v>6</v>
      </c>
      <c r="H9" s="139"/>
      <c r="I9" s="136" t="str">
        <f>Uitslagen!B13</f>
        <v>Ester van Dijk</v>
      </c>
      <c r="J9" s="137">
        <f>Uitslagen!C13</f>
        <v>2</v>
      </c>
      <c r="K9" s="137">
        <f>Uitslagen!E13</f>
        <v>14</v>
      </c>
      <c r="L9" s="137">
        <f>Uitslagen!D13</f>
        <v>51</v>
      </c>
      <c r="M9" s="228">
        <f>IF(L9=0,0,ROUNDDOWN(L9/K9,3))</f>
        <v>3.642</v>
      </c>
      <c r="N9" s="138">
        <f>Uitslagen!F13</f>
        <v>12</v>
      </c>
    </row>
    <row r="10" spans="2:14" s="130" customFormat="1" ht="24.75" customHeight="1">
      <c r="B10" s="140" t="str">
        <f>Uitslagen!B5</f>
        <v>Tom Been</v>
      </c>
      <c r="C10" s="141">
        <f>Uitslagen!C5</f>
        <v>0</v>
      </c>
      <c r="D10" s="141">
        <f>Uitslagen!E5</f>
        <v>26</v>
      </c>
      <c r="E10" s="141">
        <f>Uitslagen!D5</f>
        <v>25</v>
      </c>
      <c r="F10" s="228">
        <f aca="true" t="shared" si="0" ref="F10:F19">IF(E10=0,0,ROUNDDOWN(E10/D10,3))</f>
        <v>0.961</v>
      </c>
      <c r="G10" s="142">
        <f>Uitslagen!F5</f>
        <v>7</v>
      </c>
      <c r="H10" s="139"/>
      <c r="I10" s="140" t="str">
        <f>Uitslagen!B14</f>
        <v>Ton van Velzen</v>
      </c>
      <c r="J10" s="141">
        <f>Uitslagen!C14</f>
        <v>2</v>
      </c>
      <c r="K10" s="141">
        <f>Uitslagen!E14</f>
        <v>21</v>
      </c>
      <c r="L10" s="141">
        <f>Uitslagen!D14</f>
        <v>51</v>
      </c>
      <c r="M10" s="228">
        <f aca="true" t="shared" si="1" ref="M10:M19">IF(L10=0,0,ROUNDDOWN(L10/K10,3))</f>
        <v>2.428</v>
      </c>
      <c r="N10" s="142">
        <f>Uitslagen!F14</f>
        <v>10</v>
      </c>
    </row>
    <row r="11" spans="2:14" s="130" customFormat="1" ht="24.75" customHeight="1">
      <c r="B11" s="143" t="s">
        <v>19</v>
      </c>
      <c r="C11" s="141">
        <f>SUM(C9:C10)</f>
        <v>0</v>
      </c>
      <c r="D11" s="141">
        <f aca="true" t="shared" si="2" ref="D11:E19">SUM(D9:D10)</f>
        <v>40</v>
      </c>
      <c r="E11" s="141">
        <f t="shared" si="2"/>
        <v>47</v>
      </c>
      <c r="F11" s="228">
        <f t="shared" si="0"/>
        <v>1.175</v>
      </c>
      <c r="G11" s="142">
        <f>MAX(G9:G10)</f>
        <v>7</v>
      </c>
      <c r="H11" s="139"/>
      <c r="I11" s="143" t="s">
        <v>19</v>
      </c>
      <c r="J11" s="141">
        <f>SUM(J9:J10)</f>
        <v>4</v>
      </c>
      <c r="K11" s="141">
        <f>SUM(K9:K10)</f>
        <v>35</v>
      </c>
      <c r="L11" s="141">
        <f>SUM(L9:L10)</f>
        <v>102</v>
      </c>
      <c r="M11" s="228">
        <f t="shared" si="1"/>
        <v>2.914</v>
      </c>
      <c r="N11" s="142">
        <f>MAX(N9:N10)</f>
        <v>12</v>
      </c>
    </row>
    <row r="12" spans="2:14" s="130" customFormat="1" ht="24.75" customHeight="1">
      <c r="B12" s="140" t="str">
        <f>Uitslagen!B6</f>
        <v>René Klein</v>
      </c>
      <c r="C12" s="141">
        <f>Uitslagen!C6</f>
        <v>0</v>
      </c>
      <c r="D12" s="141">
        <f>Uitslagen!E6</f>
        <v>23</v>
      </c>
      <c r="E12" s="141">
        <f>Uitslagen!D6</f>
        <v>32</v>
      </c>
      <c r="F12" s="228">
        <f t="shared" si="0"/>
        <v>1.391</v>
      </c>
      <c r="G12" s="142">
        <f>Uitslagen!F6</f>
        <v>4</v>
      </c>
      <c r="H12" s="139"/>
      <c r="I12" s="140" t="str">
        <f>Uitslagen!B15</f>
        <v>Elzo Jan Lubbers</v>
      </c>
      <c r="J12" s="141">
        <f>Uitslagen!C15</f>
        <v>0</v>
      </c>
      <c r="K12" s="141">
        <f>Uitslagen!E15</f>
        <v>26</v>
      </c>
      <c r="L12" s="141">
        <f>Uitslagen!D15</f>
        <v>45</v>
      </c>
      <c r="M12" s="228">
        <f t="shared" si="1"/>
        <v>1.73</v>
      </c>
      <c r="N12" s="142">
        <f>Uitslagen!F15</f>
        <v>7</v>
      </c>
    </row>
    <row r="13" spans="2:14" s="130" customFormat="1" ht="24.75" customHeight="1">
      <c r="B13" s="143" t="s">
        <v>19</v>
      </c>
      <c r="C13" s="141">
        <f>SUM(C11:C12)</f>
        <v>0</v>
      </c>
      <c r="D13" s="141">
        <f t="shared" si="2"/>
        <v>63</v>
      </c>
      <c r="E13" s="141">
        <f t="shared" si="2"/>
        <v>79</v>
      </c>
      <c r="F13" s="228">
        <f t="shared" si="0"/>
        <v>1.253</v>
      </c>
      <c r="G13" s="142">
        <f aca="true" t="shared" si="3" ref="G13:G19">MAX(G11:G12)</f>
        <v>7</v>
      </c>
      <c r="H13" s="139"/>
      <c r="I13" s="143" t="s">
        <v>19</v>
      </c>
      <c r="J13" s="141">
        <f>SUM(J11:J12)</f>
        <v>4</v>
      </c>
      <c r="K13" s="141">
        <f>SUM(K11:K12)</f>
        <v>61</v>
      </c>
      <c r="L13" s="141">
        <f>SUM(L11:L12)</f>
        <v>147</v>
      </c>
      <c r="M13" s="228">
        <f t="shared" si="1"/>
        <v>2.409</v>
      </c>
      <c r="N13" s="142">
        <f>MAX(N11:N12)</f>
        <v>12</v>
      </c>
    </row>
    <row r="14" spans="2:14" s="130" customFormat="1" ht="24.75" customHeight="1">
      <c r="B14" s="140" t="str">
        <f>Uitslagen!B7</f>
        <v>Elzo Jan Lubbers</v>
      </c>
      <c r="C14" s="141">
        <f>Uitslagen!C7</f>
        <v>0</v>
      </c>
      <c r="D14" s="141">
        <f>Uitslagen!E7</f>
        <v>0</v>
      </c>
      <c r="E14" s="141">
        <f>Uitslagen!D7</f>
        <v>0</v>
      </c>
      <c r="F14" s="228">
        <f t="shared" si="0"/>
        <v>0</v>
      </c>
      <c r="G14" s="142">
        <f>Uitslagen!F7</f>
        <v>0</v>
      </c>
      <c r="H14" s="139"/>
      <c r="I14" s="140" t="str">
        <f>Uitslagen!B16</f>
        <v>Tom Been</v>
      </c>
      <c r="J14" s="141">
        <f>Uitslagen!C16</f>
        <v>0</v>
      </c>
      <c r="K14" s="141">
        <f>Uitslagen!E16</f>
        <v>0</v>
      </c>
      <c r="L14" s="141">
        <f>Uitslagen!D16</f>
        <v>0</v>
      </c>
      <c r="M14" s="228">
        <f t="shared" si="1"/>
        <v>0</v>
      </c>
      <c r="N14" s="142">
        <f>Uitslagen!F16</f>
        <v>0</v>
      </c>
    </row>
    <row r="15" spans="2:14" s="130" customFormat="1" ht="24.75" customHeight="1">
      <c r="B15" s="143" t="s">
        <v>19</v>
      </c>
      <c r="C15" s="141">
        <f>SUM(C13:C14)</f>
        <v>0</v>
      </c>
      <c r="D15" s="141">
        <f t="shared" si="2"/>
        <v>63</v>
      </c>
      <c r="E15" s="141">
        <f t="shared" si="2"/>
        <v>79</v>
      </c>
      <c r="F15" s="228">
        <f t="shared" si="0"/>
        <v>1.253</v>
      </c>
      <c r="G15" s="142">
        <f t="shared" si="3"/>
        <v>7</v>
      </c>
      <c r="H15" s="139"/>
      <c r="I15" s="143" t="s">
        <v>19</v>
      </c>
      <c r="J15" s="141">
        <f>SUM(J13:J14)</f>
        <v>4</v>
      </c>
      <c r="K15" s="141">
        <f>SUM(K13:K14)</f>
        <v>61</v>
      </c>
      <c r="L15" s="141">
        <f>SUM(L13:L14)</f>
        <v>147</v>
      </c>
      <c r="M15" s="228">
        <f t="shared" si="1"/>
        <v>2.409</v>
      </c>
      <c r="N15" s="142">
        <f>MAX(N13:N14)</f>
        <v>12</v>
      </c>
    </row>
    <row r="16" spans="2:14" s="130" customFormat="1" ht="24.75" customHeight="1">
      <c r="B16" s="140" t="str">
        <f>Uitslagen!B8</f>
        <v>Ton van Velzen</v>
      </c>
      <c r="C16" s="141">
        <f>Uitslagen!C8</f>
        <v>0</v>
      </c>
      <c r="D16" s="141">
        <f>Uitslagen!E8</f>
        <v>0</v>
      </c>
      <c r="E16" s="141">
        <f>Uitslagen!D8</f>
        <v>0</v>
      </c>
      <c r="F16" s="228">
        <f t="shared" si="0"/>
        <v>0</v>
      </c>
      <c r="G16" s="142">
        <f>Uitslagen!F8</f>
        <v>0</v>
      </c>
      <c r="H16" s="144"/>
      <c r="I16" s="140" t="str">
        <f>Uitslagen!B17</f>
        <v>René Klein</v>
      </c>
      <c r="J16" s="141">
        <f>Uitslagen!C17</f>
        <v>0</v>
      </c>
      <c r="K16" s="141">
        <f>Uitslagen!E17</f>
        <v>0</v>
      </c>
      <c r="L16" s="141">
        <f>Uitslagen!D17</f>
        <v>0</v>
      </c>
      <c r="M16" s="228">
        <f t="shared" si="1"/>
        <v>0</v>
      </c>
      <c r="N16" s="142">
        <f>Uitslagen!F17</f>
        <v>0</v>
      </c>
    </row>
    <row r="17" spans="2:14" s="130" customFormat="1" ht="24.75" customHeight="1">
      <c r="B17" s="143" t="s">
        <v>19</v>
      </c>
      <c r="C17" s="141">
        <f>SUM(C15:C16)</f>
        <v>0</v>
      </c>
      <c r="D17" s="141">
        <f t="shared" si="2"/>
        <v>63</v>
      </c>
      <c r="E17" s="141">
        <f t="shared" si="2"/>
        <v>79</v>
      </c>
      <c r="F17" s="228">
        <f t="shared" si="0"/>
        <v>1.253</v>
      </c>
      <c r="G17" s="142">
        <f t="shared" si="3"/>
        <v>7</v>
      </c>
      <c r="H17" s="139"/>
      <c r="I17" s="143" t="s">
        <v>19</v>
      </c>
      <c r="J17" s="141">
        <f>SUM(J15:J16)</f>
        <v>4</v>
      </c>
      <c r="K17" s="141">
        <f>SUM(K15:K16)</f>
        <v>61</v>
      </c>
      <c r="L17" s="141">
        <f>SUM(L15:L16)</f>
        <v>147</v>
      </c>
      <c r="M17" s="228">
        <f t="shared" si="1"/>
        <v>2.409</v>
      </c>
      <c r="N17" s="142">
        <f>MAX(N15:N16)</f>
        <v>12</v>
      </c>
    </row>
    <row r="18" spans="2:14" s="130" customFormat="1" ht="24.75" customHeight="1">
      <c r="B18" s="140" t="str">
        <f>Uitslagen!B9</f>
        <v>Gerard Smit</v>
      </c>
      <c r="C18" s="141">
        <f>Uitslagen!C9</f>
        <v>0</v>
      </c>
      <c r="D18" s="141">
        <f>Uitslagen!E9</f>
        <v>0</v>
      </c>
      <c r="E18" s="141">
        <f>Uitslagen!D9</f>
        <v>0</v>
      </c>
      <c r="F18" s="228">
        <f t="shared" si="0"/>
        <v>0</v>
      </c>
      <c r="G18" s="142">
        <f>Uitslagen!F9</f>
        <v>0</v>
      </c>
      <c r="H18" s="139"/>
      <c r="I18" s="140" t="str">
        <f>Uitslagen!B18</f>
        <v>Ester van Dijk</v>
      </c>
      <c r="J18" s="141">
        <f>Uitslagen!C18</f>
        <v>0</v>
      </c>
      <c r="K18" s="141">
        <f>Uitslagen!E18</f>
        <v>0</v>
      </c>
      <c r="L18" s="141">
        <f>Uitslagen!D18</f>
        <v>0</v>
      </c>
      <c r="M18" s="228">
        <f t="shared" si="1"/>
        <v>0</v>
      </c>
      <c r="N18" s="142">
        <f>Uitslagen!F18</f>
        <v>0</v>
      </c>
    </row>
    <row r="19" spans="2:14" s="130" customFormat="1" ht="24.75" customHeight="1">
      <c r="B19" s="145"/>
      <c r="C19" s="141">
        <f>SUM(C17:C18)</f>
        <v>0</v>
      </c>
      <c r="D19" s="141">
        <f t="shared" si="2"/>
        <v>63</v>
      </c>
      <c r="E19" s="141">
        <f t="shared" si="2"/>
        <v>79</v>
      </c>
      <c r="F19" s="228">
        <f t="shared" si="0"/>
        <v>1.253</v>
      </c>
      <c r="G19" s="142">
        <f t="shared" si="3"/>
        <v>7</v>
      </c>
      <c r="H19" s="139"/>
      <c r="I19" s="145"/>
      <c r="J19" s="141">
        <f>SUM(J17:J18)</f>
        <v>4</v>
      </c>
      <c r="K19" s="141">
        <f>SUM(K17:K18)</f>
        <v>61</v>
      </c>
      <c r="L19" s="141">
        <f>SUM(L17:L18)</f>
        <v>147</v>
      </c>
      <c r="M19" s="228">
        <f t="shared" si="1"/>
        <v>2.409</v>
      </c>
      <c r="N19" s="142">
        <f>MAX(N17:N18)</f>
        <v>12</v>
      </c>
    </row>
    <row r="20" spans="2:14" s="130" customFormat="1" ht="24.75" customHeight="1">
      <c r="B20" s="146"/>
      <c r="C20" s="147"/>
      <c r="D20" s="147"/>
      <c r="E20" s="147"/>
      <c r="F20" s="148"/>
      <c r="G20" s="149"/>
      <c r="I20" s="146"/>
      <c r="J20" s="147"/>
      <c r="K20" s="147"/>
      <c r="L20" s="147"/>
      <c r="M20" s="148"/>
      <c r="N20" s="149"/>
    </row>
    <row r="21" spans="2:14" s="130" customFormat="1" ht="24.75" customHeight="1">
      <c r="B21" s="150"/>
      <c r="C21" s="151"/>
      <c r="D21" s="151"/>
      <c r="E21" s="151"/>
      <c r="F21" s="152"/>
      <c r="G21" s="153"/>
      <c r="I21" s="146"/>
      <c r="J21" s="151"/>
      <c r="K21" s="151"/>
      <c r="L21" s="151"/>
      <c r="M21" s="152"/>
      <c r="N21" s="153"/>
    </row>
    <row r="22" spans="2:14" s="130" customFormat="1" ht="24.75" customHeight="1" thickBot="1">
      <c r="B22" s="154"/>
      <c r="C22" s="155"/>
      <c r="D22" s="155"/>
      <c r="E22" s="155"/>
      <c r="F22" s="156"/>
      <c r="G22" s="157"/>
      <c r="I22" s="154"/>
      <c r="J22" s="155"/>
      <c r="K22" s="155"/>
      <c r="L22" s="155"/>
      <c r="M22" s="156"/>
      <c r="N22" s="157"/>
    </row>
    <row r="23" spans="2:14" s="130" customFormat="1" ht="34.5" customHeight="1" thickTop="1">
      <c r="B23" s="158" t="s">
        <v>18</v>
      </c>
      <c r="C23" s="159">
        <f>C19</f>
        <v>0</v>
      </c>
      <c r="D23" s="159">
        <f>D19</f>
        <v>63</v>
      </c>
      <c r="E23" s="159">
        <f>E19</f>
        <v>79</v>
      </c>
      <c r="F23" s="229">
        <f>IF(E23=0,0,ROUNDDOWN(E23/D23,3))</f>
        <v>1.253</v>
      </c>
      <c r="G23" s="160">
        <f>G19</f>
        <v>7</v>
      </c>
      <c r="I23" s="158" t="s">
        <v>18</v>
      </c>
      <c r="J23" s="159">
        <f>J19</f>
        <v>4</v>
      </c>
      <c r="K23" s="159">
        <f>K19</f>
        <v>61</v>
      </c>
      <c r="L23" s="159">
        <f>L19</f>
        <v>147</v>
      </c>
      <c r="M23" s="229">
        <f>IF(L23=0,0,ROUNDDOWN(L23/K23,3))</f>
        <v>2.409</v>
      </c>
      <c r="N23" s="160">
        <f>N19</f>
        <v>12</v>
      </c>
    </row>
    <row r="24" spans="2:14" s="130" customFormat="1" ht="15" customHeight="1" thickBot="1">
      <c r="B24" s="161"/>
      <c r="C24" s="162"/>
      <c r="D24" s="162"/>
      <c r="E24" s="163"/>
      <c r="F24" s="164"/>
      <c r="G24" s="165"/>
      <c r="I24" s="161"/>
      <c r="J24" s="166"/>
      <c r="K24" s="166"/>
      <c r="L24" s="166"/>
      <c r="M24" s="167"/>
      <c r="N24" s="168"/>
    </row>
    <row r="25" spans="6:13" s="130" customFormat="1" ht="13.5" thickTop="1">
      <c r="F25" s="169"/>
      <c r="G25" s="170"/>
      <c r="M25" s="169"/>
    </row>
  </sheetData>
  <sheetProtection/>
  <mergeCells count="8">
    <mergeCell ref="B4:D4"/>
    <mergeCell ref="I4:K4"/>
    <mergeCell ref="E3:G3"/>
    <mergeCell ref="L3:N3"/>
    <mergeCell ref="C2:G2"/>
    <mergeCell ref="J2:N2"/>
    <mergeCell ref="B3:D3"/>
    <mergeCell ref="I3:K3"/>
  </mergeCells>
  <conditionalFormatting sqref="J2:N2">
    <cfRule type="cellIs" priority="1" dxfId="0" operator="equal" stopIfTrue="1">
      <formula>0</formula>
    </cfRule>
  </conditionalFormatting>
  <printOptions/>
  <pageMargins left="0.54" right="0.55" top="0.49" bottom="0.45" header="0.43" footer="0.39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B1:O25"/>
  <sheetViews>
    <sheetView zoomScalePageLayoutView="0" workbookViewId="0" topLeftCell="B1">
      <selection activeCell="C9" sqref="C9"/>
    </sheetView>
  </sheetViews>
  <sheetFormatPr defaultColWidth="9.140625" defaultRowHeight="12.75"/>
  <cols>
    <col min="1" max="1" width="0.42578125" style="0" hidden="1" customWidth="1"/>
    <col min="2" max="2" width="21.8515625" style="0" customWidth="1"/>
    <col min="3" max="5" width="7.7109375" style="0" customWidth="1"/>
    <col min="6" max="6" width="8.28125" style="8" customWidth="1"/>
    <col min="7" max="7" width="7.7109375" style="9" customWidth="1"/>
    <col min="8" max="8" width="16.421875" style="0" customWidth="1"/>
    <col min="9" max="9" width="21.8515625" style="0" customWidth="1"/>
    <col min="10" max="12" width="7.7109375" style="0" customWidth="1"/>
    <col min="13" max="13" width="8.28125" style="8" customWidth="1"/>
    <col min="14" max="14" width="7.7109375" style="0" customWidth="1"/>
  </cols>
  <sheetData>
    <row r="1" spans="2:14" ht="18">
      <c r="B1" s="1" t="str">
        <f>'1+2'!B1</f>
        <v>Bellevue '66</v>
      </c>
      <c r="C1" s="2"/>
      <c r="D1" s="2"/>
      <c r="E1" s="2"/>
      <c r="F1" s="3"/>
      <c r="G1" s="4"/>
      <c r="H1" s="2"/>
      <c r="I1" s="1" t="str">
        <f>'1+2'!B1</f>
        <v>Bellevue '66</v>
      </c>
      <c r="J1" s="2"/>
      <c r="K1" s="2"/>
      <c r="L1" s="2"/>
      <c r="M1" s="3"/>
      <c r="N1" s="2"/>
    </row>
    <row r="2" spans="2:15" ht="24" customHeight="1">
      <c r="B2" s="5" t="str">
        <f>'1+2'!B2</f>
        <v>voorwedstrijden:</v>
      </c>
      <c r="C2" s="385" t="str">
        <f>'1+2'!C2:G2</f>
        <v>3e klas libre</v>
      </c>
      <c r="D2" s="385"/>
      <c r="E2" s="385"/>
      <c r="F2" s="385"/>
      <c r="G2" s="385"/>
      <c r="I2" s="5" t="str">
        <f>'1+2'!B2</f>
        <v>voorwedstrijden:</v>
      </c>
      <c r="J2" s="385" t="str">
        <f>C2</f>
        <v>3e klas libre</v>
      </c>
      <c r="K2" s="385"/>
      <c r="L2" s="385"/>
      <c r="M2" s="385"/>
      <c r="N2" s="385"/>
      <c r="O2" s="6"/>
    </row>
    <row r="3" spans="2:15" ht="24" customHeight="1">
      <c r="B3" s="386" t="str">
        <f>Uitslagen!A20</f>
        <v>Tom Been</v>
      </c>
      <c r="C3" s="386"/>
      <c r="D3" s="386"/>
      <c r="E3" s="384" t="str">
        <f>Biljartindeling!F10</f>
        <v>Emmen '65</v>
      </c>
      <c r="F3" s="384"/>
      <c r="G3" s="384"/>
      <c r="H3" s="7"/>
      <c r="I3" s="386" t="str">
        <f>Uitslagen!I2</f>
        <v>René Klein</v>
      </c>
      <c r="J3" s="386"/>
      <c r="K3" s="386"/>
      <c r="L3" s="384" t="str">
        <f>Biljartindeling!F11</f>
        <v>Trianta</v>
      </c>
      <c r="M3" s="384"/>
      <c r="N3" s="384"/>
      <c r="O3" s="6"/>
    </row>
    <row r="4" spans="2:15" ht="24" customHeight="1">
      <c r="B4" s="383" t="str">
        <f>'1+2'!B4:C4</f>
        <v>11 en 18 oktober 2021</v>
      </c>
      <c r="C4" s="383"/>
      <c r="D4" s="383"/>
      <c r="I4" s="383" t="str">
        <f>B4</f>
        <v>11 en 18 oktober 2021</v>
      </c>
      <c r="J4" s="383"/>
      <c r="K4" s="383"/>
      <c r="O4" s="6"/>
    </row>
    <row r="5" ht="9" customHeight="1"/>
    <row r="6" spans="2:14" s="10" customFormat="1" ht="12.75">
      <c r="B6" s="11"/>
      <c r="C6" s="12" t="s">
        <v>6</v>
      </c>
      <c r="D6" s="12" t="s">
        <v>6</v>
      </c>
      <c r="E6" s="12" t="s">
        <v>6</v>
      </c>
      <c r="F6" s="13" t="s">
        <v>7</v>
      </c>
      <c r="G6" s="12" t="s">
        <v>8</v>
      </c>
      <c r="I6" s="11"/>
      <c r="J6" s="12" t="s">
        <v>6</v>
      </c>
      <c r="K6" s="12" t="s">
        <v>6</v>
      </c>
      <c r="L6" s="12" t="s">
        <v>6</v>
      </c>
      <c r="M6" s="13" t="s">
        <v>7</v>
      </c>
      <c r="N6" s="12" t="s">
        <v>8</v>
      </c>
    </row>
    <row r="7" spans="2:14" s="10" customFormat="1" ht="12.75">
      <c r="B7" s="14" t="s">
        <v>9</v>
      </c>
      <c r="C7" s="14" t="s">
        <v>10</v>
      </c>
      <c r="D7" s="14" t="s">
        <v>11</v>
      </c>
      <c r="E7" s="14" t="s">
        <v>12</v>
      </c>
      <c r="F7" s="15" t="s">
        <v>13</v>
      </c>
      <c r="G7" s="14" t="s">
        <v>14</v>
      </c>
      <c r="I7" s="14" t="s">
        <v>9</v>
      </c>
      <c r="J7" s="14" t="s">
        <v>10</v>
      </c>
      <c r="K7" s="14" t="s">
        <v>11</v>
      </c>
      <c r="L7" s="14" t="s">
        <v>12</v>
      </c>
      <c r="M7" s="15" t="s">
        <v>13</v>
      </c>
      <c r="N7" s="14" t="s">
        <v>14</v>
      </c>
    </row>
    <row r="8" spans="2:14" s="10" customFormat="1" ht="13.5" thickBot="1">
      <c r="B8" s="16"/>
      <c r="C8" s="16" t="s">
        <v>15</v>
      </c>
      <c r="D8" s="17"/>
      <c r="E8" s="16" t="s">
        <v>16</v>
      </c>
      <c r="F8" s="18" t="s">
        <v>17</v>
      </c>
      <c r="G8" s="16"/>
      <c r="I8" s="16"/>
      <c r="J8" s="16" t="s">
        <v>15</v>
      </c>
      <c r="K8" s="17"/>
      <c r="L8" s="16" t="s">
        <v>16</v>
      </c>
      <c r="M8" s="18" t="s">
        <v>17</v>
      </c>
      <c r="N8" s="16"/>
    </row>
    <row r="9" spans="2:14" s="10" customFormat="1" ht="24.75" customHeight="1" thickTop="1">
      <c r="B9" s="52" t="str">
        <f>Uitslagen!B22</f>
        <v>René Klein</v>
      </c>
      <c r="C9" s="45">
        <f>Uitslagen!C22</f>
        <v>0</v>
      </c>
      <c r="D9" s="45">
        <f>Uitslagen!E22</f>
        <v>14</v>
      </c>
      <c r="E9" s="45">
        <f>Uitslagen!D22</f>
        <v>19</v>
      </c>
      <c r="F9" s="230">
        <f>IF(E9=0,0,ROUNDDOWN(E9/D9,3))</f>
        <v>1.357</v>
      </c>
      <c r="G9" s="46">
        <f>Uitslagen!F22</f>
        <v>4</v>
      </c>
      <c r="H9" s="47"/>
      <c r="I9" s="52" t="str">
        <f>Uitslagen!J4</f>
        <v>Tom Been</v>
      </c>
      <c r="J9" s="45">
        <f>Uitslagen!K4</f>
        <v>2</v>
      </c>
      <c r="K9" s="45">
        <f>Uitslagen!M4</f>
        <v>14</v>
      </c>
      <c r="L9" s="45">
        <f>Uitslagen!L4</f>
        <v>60</v>
      </c>
      <c r="M9" s="230">
        <f>IF(L9=0,0,ROUNDDOWN(L9/K9,3))</f>
        <v>4.285</v>
      </c>
      <c r="N9" s="46">
        <f>Uitslagen!N4</f>
        <v>13</v>
      </c>
    </row>
    <row r="10" spans="2:14" s="10" customFormat="1" ht="24.75" customHeight="1">
      <c r="B10" s="53" t="str">
        <f>Uitslagen!B23</f>
        <v>Ester van Dijk</v>
      </c>
      <c r="C10" s="48">
        <f>Uitslagen!C23</f>
        <v>2</v>
      </c>
      <c r="D10" s="48">
        <f>Uitslagen!E23</f>
        <v>26</v>
      </c>
      <c r="E10" s="48">
        <f>Uitslagen!D23</f>
        <v>55</v>
      </c>
      <c r="F10" s="230">
        <f aca="true" t="shared" si="0" ref="F10:F19">IF(E10=0,0,ROUNDDOWN(E10/D10,3))</f>
        <v>2.115</v>
      </c>
      <c r="G10" s="49">
        <f>Uitslagen!F23</f>
        <v>10</v>
      </c>
      <c r="H10" s="47"/>
      <c r="I10" s="53" t="str">
        <f>Uitslagen!J5</f>
        <v>Elzo Jan Lubbers</v>
      </c>
      <c r="J10" s="48">
        <f>Uitslagen!K5</f>
        <v>0</v>
      </c>
      <c r="K10" s="48">
        <f>Uitslagen!M5</f>
        <v>33</v>
      </c>
      <c r="L10" s="48">
        <f>Uitslagen!L5</f>
        <v>54</v>
      </c>
      <c r="M10" s="230">
        <f aca="true" t="shared" si="1" ref="M10:M19">IF(L10=0,0,ROUNDDOWN(L10/K10,3))</f>
        <v>1.636</v>
      </c>
      <c r="N10" s="49">
        <f>Uitslagen!N5</f>
        <v>6</v>
      </c>
    </row>
    <row r="11" spans="2:14" s="10" customFormat="1" ht="24.75" customHeight="1">
      <c r="B11" s="54" t="s">
        <v>19</v>
      </c>
      <c r="C11" s="48">
        <f>SUM(C9:C10)</f>
        <v>2</v>
      </c>
      <c r="D11" s="48">
        <f aca="true" t="shared" si="2" ref="D11:E19">SUM(D9:D10)</f>
        <v>40</v>
      </c>
      <c r="E11" s="48">
        <f t="shared" si="2"/>
        <v>74</v>
      </c>
      <c r="F11" s="230">
        <f t="shared" si="0"/>
        <v>1.85</v>
      </c>
      <c r="G11" s="49">
        <f>MAX(G9:G10)</f>
        <v>10</v>
      </c>
      <c r="H11" s="47"/>
      <c r="I11" s="54" t="s">
        <v>19</v>
      </c>
      <c r="J11" s="48">
        <f>SUM(J9:J10)</f>
        <v>2</v>
      </c>
      <c r="K11" s="48">
        <f aca="true" t="shared" si="3" ref="K11:L19">SUM(K9:K10)</f>
        <v>47</v>
      </c>
      <c r="L11" s="48">
        <f t="shared" si="3"/>
        <v>114</v>
      </c>
      <c r="M11" s="230">
        <f t="shared" si="1"/>
        <v>2.425</v>
      </c>
      <c r="N11" s="49">
        <f>MAX(N9:N10)</f>
        <v>13</v>
      </c>
    </row>
    <row r="12" spans="2:14" s="10" customFormat="1" ht="24.75" customHeight="1">
      <c r="B12" s="53" t="str">
        <f>Uitslagen!B24</f>
        <v>Ton van Velzen</v>
      </c>
      <c r="C12" s="48">
        <f>Uitslagen!C24</f>
        <v>2</v>
      </c>
      <c r="D12" s="48">
        <f>Uitslagen!E24</f>
        <v>17</v>
      </c>
      <c r="E12" s="48">
        <f>Uitslagen!D24</f>
        <v>55</v>
      </c>
      <c r="F12" s="230">
        <f t="shared" si="0"/>
        <v>3.235</v>
      </c>
      <c r="G12" s="49">
        <f>Uitslagen!F24</f>
        <v>11</v>
      </c>
      <c r="H12" s="47"/>
      <c r="I12" s="53" t="str">
        <f>Uitslagen!J6</f>
        <v>Ester van Dijk</v>
      </c>
      <c r="J12" s="48">
        <f>Uitslagen!K6</f>
        <v>2</v>
      </c>
      <c r="K12" s="48">
        <f>Uitslagen!M6</f>
        <v>23</v>
      </c>
      <c r="L12" s="48">
        <f>Uitslagen!L6</f>
        <v>60</v>
      </c>
      <c r="M12" s="230">
        <f t="shared" si="1"/>
        <v>2.608</v>
      </c>
      <c r="N12" s="49">
        <f>Uitslagen!N6</f>
        <v>15</v>
      </c>
    </row>
    <row r="13" spans="2:14" s="10" customFormat="1" ht="24.75" customHeight="1">
      <c r="B13" s="54" t="s">
        <v>19</v>
      </c>
      <c r="C13" s="48">
        <f>SUM(C11:C12)</f>
        <v>4</v>
      </c>
      <c r="D13" s="48">
        <f t="shared" si="2"/>
        <v>57</v>
      </c>
      <c r="E13" s="48">
        <f t="shared" si="2"/>
        <v>129</v>
      </c>
      <c r="F13" s="230">
        <f t="shared" si="0"/>
        <v>2.263</v>
      </c>
      <c r="G13" s="49">
        <f aca="true" t="shared" si="4" ref="G13:G19">MAX(G11:G12)</f>
        <v>11</v>
      </c>
      <c r="H13" s="47"/>
      <c r="I13" s="54" t="s">
        <v>19</v>
      </c>
      <c r="J13" s="48">
        <f>SUM(J11:J12)</f>
        <v>4</v>
      </c>
      <c r="K13" s="48">
        <f t="shared" si="3"/>
        <v>70</v>
      </c>
      <c r="L13" s="48">
        <f t="shared" si="3"/>
        <v>174</v>
      </c>
      <c r="M13" s="230">
        <f t="shared" si="1"/>
        <v>2.485</v>
      </c>
      <c r="N13" s="49">
        <f aca="true" t="shared" si="5" ref="N13:N19">MAX(N11:N12)</f>
        <v>15</v>
      </c>
    </row>
    <row r="14" spans="2:14" s="10" customFormat="1" ht="24.75" customHeight="1">
      <c r="B14" s="53" t="str">
        <f>Uitslagen!B25</f>
        <v>Gerard Smit</v>
      </c>
      <c r="C14" s="48">
        <f>Uitslagen!C25</f>
        <v>0</v>
      </c>
      <c r="D14" s="48">
        <f>Uitslagen!E25</f>
        <v>0</v>
      </c>
      <c r="E14" s="48">
        <f>Uitslagen!D25</f>
        <v>0</v>
      </c>
      <c r="F14" s="230">
        <f t="shared" si="0"/>
        <v>0</v>
      </c>
      <c r="G14" s="49">
        <f>Uitslagen!F25</f>
        <v>0</v>
      </c>
      <c r="H14" s="47"/>
      <c r="I14" s="53" t="str">
        <f>Uitslagen!J7</f>
        <v>Ton van Velzen</v>
      </c>
      <c r="J14" s="48">
        <f>Uitslagen!K7</f>
        <v>0</v>
      </c>
      <c r="K14" s="48">
        <f>Uitslagen!M7</f>
        <v>0</v>
      </c>
      <c r="L14" s="48">
        <f>Uitslagen!L7</f>
        <v>0</v>
      </c>
      <c r="M14" s="230">
        <f t="shared" si="1"/>
        <v>0</v>
      </c>
      <c r="N14" s="49">
        <f>Uitslagen!N7</f>
        <v>0</v>
      </c>
    </row>
    <row r="15" spans="2:14" s="10" customFormat="1" ht="24.75" customHeight="1">
      <c r="B15" s="54" t="s">
        <v>19</v>
      </c>
      <c r="C15" s="48">
        <f>SUM(C13:C14)</f>
        <v>4</v>
      </c>
      <c r="D15" s="48">
        <f t="shared" si="2"/>
        <v>57</v>
      </c>
      <c r="E15" s="48">
        <f t="shared" si="2"/>
        <v>129</v>
      </c>
      <c r="F15" s="230">
        <f t="shared" si="0"/>
        <v>2.263</v>
      </c>
      <c r="G15" s="49">
        <f t="shared" si="4"/>
        <v>11</v>
      </c>
      <c r="H15" s="47"/>
      <c r="I15" s="54" t="s">
        <v>19</v>
      </c>
      <c r="J15" s="48">
        <f>SUM(J13:J14)</f>
        <v>4</v>
      </c>
      <c r="K15" s="48">
        <f t="shared" si="3"/>
        <v>70</v>
      </c>
      <c r="L15" s="48">
        <f t="shared" si="3"/>
        <v>174</v>
      </c>
      <c r="M15" s="230">
        <f t="shared" si="1"/>
        <v>2.485</v>
      </c>
      <c r="N15" s="49">
        <f t="shared" si="5"/>
        <v>15</v>
      </c>
    </row>
    <row r="16" spans="2:14" s="10" customFormat="1" ht="24.75" customHeight="1">
      <c r="B16" s="53" t="str">
        <f>Uitslagen!B26</f>
        <v>Elzo Jan Lubbers</v>
      </c>
      <c r="C16" s="48">
        <f>Uitslagen!C26</f>
        <v>0</v>
      </c>
      <c r="D16" s="48">
        <f>Uitslagen!E26</f>
        <v>0</v>
      </c>
      <c r="E16" s="48">
        <f>Uitslagen!D26</f>
        <v>0</v>
      </c>
      <c r="F16" s="230">
        <f t="shared" si="0"/>
        <v>0</v>
      </c>
      <c r="G16" s="49">
        <f>Uitslagen!F26</f>
        <v>0</v>
      </c>
      <c r="H16" s="51"/>
      <c r="I16" s="53" t="str">
        <f>Uitslagen!J8</f>
        <v>Gerard Smit</v>
      </c>
      <c r="J16" s="48">
        <f>Uitslagen!K8</f>
        <v>0</v>
      </c>
      <c r="K16" s="48">
        <f>Uitslagen!M8</f>
        <v>0</v>
      </c>
      <c r="L16" s="48">
        <f>Uitslagen!L8</f>
        <v>0</v>
      </c>
      <c r="M16" s="230">
        <f t="shared" si="1"/>
        <v>0</v>
      </c>
      <c r="N16" s="49">
        <f>Uitslagen!N8</f>
        <v>0</v>
      </c>
    </row>
    <row r="17" spans="2:14" s="10" customFormat="1" ht="24.75" customHeight="1">
      <c r="B17" s="54" t="s">
        <v>19</v>
      </c>
      <c r="C17" s="48">
        <f>SUM(C15:C16)</f>
        <v>4</v>
      </c>
      <c r="D17" s="48">
        <f t="shared" si="2"/>
        <v>57</v>
      </c>
      <c r="E17" s="48">
        <f t="shared" si="2"/>
        <v>129</v>
      </c>
      <c r="F17" s="230">
        <f t="shared" si="0"/>
        <v>2.263</v>
      </c>
      <c r="G17" s="49">
        <f t="shared" si="4"/>
        <v>11</v>
      </c>
      <c r="H17" s="47"/>
      <c r="I17" s="54" t="s">
        <v>19</v>
      </c>
      <c r="J17" s="48">
        <f>SUM(J15:J16)</f>
        <v>4</v>
      </c>
      <c r="K17" s="48">
        <f t="shared" si="3"/>
        <v>70</v>
      </c>
      <c r="L17" s="48">
        <f t="shared" si="3"/>
        <v>174</v>
      </c>
      <c r="M17" s="230">
        <f t="shared" si="1"/>
        <v>2.485</v>
      </c>
      <c r="N17" s="49">
        <f t="shared" si="5"/>
        <v>15</v>
      </c>
    </row>
    <row r="18" spans="2:14" s="10" customFormat="1" ht="24.75" customHeight="1">
      <c r="B18" s="53" t="str">
        <f>Uitslagen!B27</f>
        <v>René Klein</v>
      </c>
      <c r="C18" s="48">
        <f>Uitslagen!C27</f>
        <v>0</v>
      </c>
      <c r="D18" s="48">
        <f>Uitslagen!E27</f>
        <v>0</v>
      </c>
      <c r="E18" s="48">
        <f>Uitslagen!D27</f>
        <v>0</v>
      </c>
      <c r="F18" s="230">
        <f t="shared" si="0"/>
        <v>0</v>
      </c>
      <c r="G18" s="49">
        <f>Uitslagen!F27</f>
        <v>0</v>
      </c>
      <c r="H18" s="47"/>
      <c r="I18" s="53" t="str">
        <f>Uitslagen!J9</f>
        <v>Tom Been</v>
      </c>
      <c r="J18" s="48">
        <f>Uitslagen!K9</f>
        <v>0</v>
      </c>
      <c r="K18" s="48">
        <f>Uitslagen!M9</f>
        <v>0</v>
      </c>
      <c r="L18" s="48">
        <f>Uitslagen!L9</f>
        <v>0</v>
      </c>
      <c r="M18" s="230">
        <f t="shared" si="1"/>
        <v>0</v>
      </c>
      <c r="N18" s="49">
        <f>Uitslagen!N9</f>
        <v>0</v>
      </c>
    </row>
    <row r="19" spans="2:14" s="10" customFormat="1" ht="24.75" customHeight="1">
      <c r="B19" s="50"/>
      <c r="C19" s="48">
        <f>SUM(C17:C18)</f>
        <v>4</v>
      </c>
      <c r="D19" s="48">
        <f t="shared" si="2"/>
        <v>57</v>
      </c>
      <c r="E19" s="48">
        <f t="shared" si="2"/>
        <v>129</v>
      </c>
      <c r="F19" s="230">
        <f t="shared" si="0"/>
        <v>2.263</v>
      </c>
      <c r="G19" s="49">
        <f t="shared" si="4"/>
        <v>11</v>
      </c>
      <c r="H19" s="47"/>
      <c r="I19" s="50"/>
      <c r="J19" s="48">
        <f>SUM(J17:J18)</f>
        <v>4</v>
      </c>
      <c r="K19" s="48">
        <f t="shared" si="3"/>
        <v>70</v>
      </c>
      <c r="L19" s="48">
        <f t="shared" si="3"/>
        <v>174</v>
      </c>
      <c r="M19" s="230">
        <f t="shared" si="1"/>
        <v>2.485</v>
      </c>
      <c r="N19" s="49">
        <f t="shared" si="5"/>
        <v>15</v>
      </c>
    </row>
    <row r="20" spans="2:14" s="10" customFormat="1" ht="24.75" customHeight="1">
      <c r="B20" s="21"/>
      <c r="C20" s="19"/>
      <c r="D20" s="19"/>
      <c r="E20" s="19"/>
      <c r="F20" s="22"/>
      <c r="G20" s="20"/>
      <c r="I20" s="21"/>
      <c r="J20" s="19"/>
      <c r="K20" s="19"/>
      <c r="L20" s="19"/>
      <c r="M20" s="22"/>
      <c r="N20" s="20"/>
    </row>
    <row r="21" spans="2:14" s="10" customFormat="1" ht="24.75" customHeight="1">
      <c r="B21" s="23"/>
      <c r="C21" s="24"/>
      <c r="D21" s="24"/>
      <c r="E21" s="24"/>
      <c r="F21" s="25"/>
      <c r="G21" s="26"/>
      <c r="I21" s="21"/>
      <c r="J21" s="24"/>
      <c r="K21" s="24"/>
      <c r="L21" s="24"/>
      <c r="M21" s="25"/>
      <c r="N21" s="26"/>
    </row>
    <row r="22" spans="2:14" s="10" customFormat="1" ht="24.75" customHeight="1" thickBot="1">
      <c r="B22" s="27"/>
      <c r="C22" s="28"/>
      <c r="D22" s="28"/>
      <c r="E22" s="28"/>
      <c r="F22" s="29"/>
      <c r="G22" s="30"/>
      <c r="I22" s="27"/>
      <c r="J22" s="28"/>
      <c r="K22" s="28"/>
      <c r="L22" s="28"/>
      <c r="M22" s="29"/>
      <c r="N22" s="30"/>
    </row>
    <row r="23" spans="2:14" s="10" customFormat="1" ht="34.5" customHeight="1" thickTop="1">
      <c r="B23" s="31" t="s">
        <v>18</v>
      </c>
      <c r="C23" s="32">
        <f>C19</f>
        <v>4</v>
      </c>
      <c r="D23" s="32">
        <f>D19</f>
        <v>57</v>
      </c>
      <c r="E23" s="32">
        <f>E19</f>
        <v>129</v>
      </c>
      <c r="F23" s="231">
        <f>IF(E23=0,0,ROUNDDOWN(E23/D23,3))</f>
        <v>2.263</v>
      </c>
      <c r="G23" s="33">
        <f>G19</f>
        <v>11</v>
      </c>
      <c r="I23" s="31" t="s">
        <v>18</v>
      </c>
      <c r="J23" s="32">
        <f>J19</f>
        <v>4</v>
      </c>
      <c r="K23" s="32">
        <f>K19</f>
        <v>70</v>
      </c>
      <c r="L23" s="32">
        <f>L19</f>
        <v>174</v>
      </c>
      <c r="M23" s="231">
        <f>IF(L23=0,0,ROUNDDOWN(L23/K23,3))</f>
        <v>2.485</v>
      </c>
      <c r="N23" s="33">
        <f>N19</f>
        <v>15</v>
      </c>
    </row>
    <row r="24" spans="2:14" s="10" customFormat="1" ht="15" customHeight="1" thickBot="1">
      <c r="B24" s="34"/>
      <c r="C24" s="35"/>
      <c r="D24" s="35"/>
      <c r="E24" s="36"/>
      <c r="F24" s="37"/>
      <c r="G24" s="38"/>
      <c r="I24" s="34"/>
      <c r="J24" s="39"/>
      <c r="K24" s="39"/>
      <c r="L24" s="39"/>
      <c r="M24" s="40"/>
      <c r="N24" s="41"/>
    </row>
    <row r="25" spans="6:13" s="10" customFormat="1" ht="13.5" thickTop="1">
      <c r="F25" s="42"/>
      <c r="G25" s="43"/>
      <c r="M25" s="42"/>
    </row>
  </sheetData>
  <sheetProtection/>
  <mergeCells count="8">
    <mergeCell ref="B4:D4"/>
    <mergeCell ref="I4:K4"/>
    <mergeCell ref="E3:G3"/>
    <mergeCell ref="L3:N3"/>
    <mergeCell ref="C2:G2"/>
    <mergeCell ref="J2:N2"/>
    <mergeCell ref="B3:D3"/>
    <mergeCell ref="I3:K3"/>
  </mergeCells>
  <conditionalFormatting sqref="C2:G2 J2:N2">
    <cfRule type="cellIs" priority="1" dxfId="0" operator="equal" stopIfTrue="1">
      <formula>0</formula>
    </cfRule>
  </conditionalFormatting>
  <printOptions/>
  <pageMargins left="0.57" right="0.52" top="0.5" bottom="0.46" header="0.45" footer="0.41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B1:O25"/>
  <sheetViews>
    <sheetView zoomScalePageLayoutView="0" workbookViewId="0" topLeftCell="B1">
      <selection activeCell="C9" sqref="C9"/>
    </sheetView>
  </sheetViews>
  <sheetFormatPr defaultColWidth="9.140625" defaultRowHeight="12.75"/>
  <cols>
    <col min="1" max="1" width="1.57421875" style="0" customWidth="1"/>
    <col min="2" max="2" width="21.8515625" style="0" customWidth="1"/>
    <col min="3" max="5" width="7.7109375" style="0" customWidth="1"/>
    <col min="6" max="6" width="8.28125" style="8" customWidth="1"/>
    <col min="7" max="7" width="7.7109375" style="9" customWidth="1"/>
    <col min="8" max="8" width="16.421875" style="0" customWidth="1"/>
    <col min="9" max="9" width="21.8515625" style="0" customWidth="1"/>
    <col min="10" max="12" width="7.7109375" style="0" customWidth="1"/>
    <col min="13" max="13" width="8.28125" style="8" customWidth="1"/>
    <col min="14" max="14" width="7.7109375" style="0" customWidth="1"/>
  </cols>
  <sheetData>
    <row r="1" spans="2:14" ht="18">
      <c r="B1" s="1" t="str">
        <f>'1+2'!B1</f>
        <v>Bellevue '66</v>
      </c>
      <c r="C1" s="2"/>
      <c r="D1" s="2"/>
      <c r="E1" s="2"/>
      <c r="F1" s="3"/>
      <c r="G1" s="4"/>
      <c r="H1" s="2"/>
      <c r="I1" s="1" t="str">
        <f>'1+2'!B1</f>
        <v>Bellevue '66</v>
      </c>
      <c r="J1" s="2"/>
      <c r="K1" s="2"/>
      <c r="L1" s="2"/>
      <c r="M1" s="3"/>
      <c r="N1" s="2"/>
    </row>
    <row r="2" spans="2:15" ht="24" customHeight="1">
      <c r="B2" s="5" t="str">
        <f>'1+2'!B2</f>
        <v>voorwedstrijden:</v>
      </c>
      <c r="C2" s="385" t="str">
        <f>'1+2'!C2:G2</f>
        <v>3e klas libre</v>
      </c>
      <c r="D2" s="385"/>
      <c r="E2" s="385"/>
      <c r="F2" s="385"/>
      <c r="G2" s="385"/>
      <c r="I2" s="5" t="str">
        <f>'1+2'!B2</f>
        <v>voorwedstrijden:</v>
      </c>
      <c r="J2" s="385" t="str">
        <f>C2</f>
        <v>3e klas libre</v>
      </c>
      <c r="K2" s="385"/>
      <c r="L2" s="385"/>
      <c r="M2" s="385"/>
      <c r="N2" s="385"/>
      <c r="O2" s="6"/>
    </row>
    <row r="3" spans="2:15" ht="24" customHeight="1">
      <c r="B3" s="386" t="str">
        <f>Uitslagen!I11</f>
        <v>Elzo Jan Lubbers</v>
      </c>
      <c r="C3" s="386"/>
      <c r="D3" s="386"/>
      <c r="E3" s="384" t="str">
        <f>Biljartindeling!F12</f>
        <v>De Harmonie</v>
      </c>
      <c r="F3" s="384"/>
      <c r="G3" s="384"/>
      <c r="H3" s="7"/>
      <c r="I3" s="386" t="str">
        <f>Uitslagen!I20</f>
        <v>Ton van Velzen</v>
      </c>
      <c r="J3" s="386"/>
      <c r="K3" s="386"/>
      <c r="L3" s="384" t="str">
        <f>Biljartindeling!F13</f>
        <v>Bellevue '66</v>
      </c>
      <c r="M3" s="384"/>
      <c r="N3" s="384"/>
      <c r="O3" s="6"/>
    </row>
    <row r="4" spans="2:15" ht="24" customHeight="1">
      <c r="B4" s="383" t="str">
        <f>'1+2'!B4:C4</f>
        <v>11 en 18 oktober 2021</v>
      </c>
      <c r="C4" s="383"/>
      <c r="D4" s="383"/>
      <c r="I4" s="383" t="str">
        <f>B4</f>
        <v>11 en 18 oktober 2021</v>
      </c>
      <c r="J4" s="383"/>
      <c r="K4" s="383"/>
      <c r="O4" s="6"/>
    </row>
    <row r="5" ht="9" customHeight="1"/>
    <row r="6" spans="2:14" s="10" customFormat="1" ht="12.75">
      <c r="B6" s="11"/>
      <c r="C6" s="12" t="s">
        <v>6</v>
      </c>
      <c r="D6" s="12" t="s">
        <v>6</v>
      </c>
      <c r="E6" s="12" t="s">
        <v>6</v>
      </c>
      <c r="F6" s="13" t="s">
        <v>7</v>
      </c>
      <c r="G6" s="12" t="s">
        <v>8</v>
      </c>
      <c r="I6" s="11"/>
      <c r="J6" s="12" t="s">
        <v>6</v>
      </c>
      <c r="K6" s="12" t="s">
        <v>6</v>
      </c>
      <c r="L6" s="12" t="s">
        <v>6</v>
      </c>
      <c r="M6" s="13" t="s">
        <v>7</v>
      </c>
      <c r="N6" s="12" t="s">
        <v>8</v>
      </c>
    </row>
    <row r="7" spans="2:14" s="10" customFormat="1" ht="12.75">
      <c r="B7" s="14" t="s">
        <v>9</v>
      </c>
      <c r="C7" s="14" t="s">
        <v>10</v>
      </c>
      <c r="D7" s="14" t="s">
        <v>11</v>
      </c>
      <c r="E7" s="14" t="s">
        <v>12</v>
      </c>
      <c r="F7" s="15" t="s">
        <v>13</v>
      </c>
      <c r="G7" s="14" t="s">
        <v>14</v>
      </c>
      <c r="I7" s="14" t="s">
        <v>9</v>
      </c>
      <c r="J7" s="14" t="s">
        <v>10</v>
      </c>
      <c r="K7" s="14" t="s">
        <v>11</v>
      </c>
      <c r="L7" s="14" t="s">
        <v>12</v>
      </c>
      <c r="M7" s="15" t="s">
        <v>13</v>
      </c>
      <c r="N7" s="14" t="s">
        <v>14</v>
      </c>
    </row>
    <row r="8" spans="2:14" s="10" customFormat="1" ht="13.5" thickBot="1">
      <c r="B8" s="16"/>
      <c r="C8" s="16" t="s">
        <v>15</v>
      </c>
      <c r="D8" s="17"/>
      <c r="E8" s="16" t="s">
        <v>16</v>
      </c>
      <c r="F8" s="18" t="s">
        <v>17</v>
      </c>
      <c r="G8" s="16"/>
      <c r="I8" s="16"/>
      <c r="J8" s="16" t="s">
        <v>15</v>
      </c>
      <c r="K8" s="17"/>
      <c r="L8" s="16" t="s">
        <v>16</v>
      </c>
      <c r="M8" s="18" t="s">
        <v>17</v>
      </c>
      <c r="N8" s="16"/>
    </row>
    <row r="9" spans="2:14" s="10" customFormat="1" ht="24.75" customHeight="1" thickTop="1">
      <c r="B9" s="52" t="str">
        <f>Uitslagen!J13</f>
        <v>Ton van Velzen</v>
      </c>
      <c r="C9" s="45">
        <f>Uitslagen!K13</f>
        <v>2</v>
      </c>
      <c r="D9" s="45">
        <f>Uitslagen!M13</f>
        <v>38</v>
      </c>
      <c r="E9" s="45">
        <f>Uitslagen!L13</f>
        <v>43</v>
      </c>
      <c r="F9" s="230">
        <f>IF(E9=0,0,ROUNDDOWN(E9/D9,3))</f>
        <v>1.131</v>
      </c>
      <c r="G9" s="46">
        <f>Uitslagen!N13</f>
        <v>6</v>
      </c>
      <c r="H9" s="47"/>
      <c r="I9" s="52" t="str">
        <f>Uitslagen!J22</f>
        <v>Elzo Jan Lubbers</v>
      </c>
      <c r="J9" s="45">
        <f>Uitslagen!K22</f>
        <v>0</v>
      </c>
      <c r="K9" s="45">
        <f>Uitslagen!M22</f>
        <v>38</v>
      </c>
      <c r="L9" s="45">
        <f>Uitslagen!L22</f>
        <v>53</v>
      </c>
      <c r="M9" s="230">
        <f>IF(L9=0,0,ROUNDDOWN(L9/K9,3))</f>
        <v>1.394</v>
      </c>
      <c r="N9" s="46">
        <f>Uitslagen!N22</f>
        <v>6</v>
      </c>
    </row>
    <row r="10" spans="2:14" s="10" customFormat="1" ht="24.75" customHeight="1">
      <c r="B10" s="53" t="str">
        <f>Uitslagen!J14</f>
        <v>René Klein</v>
      </c>
      <c r="C10" s="48">
        <f>Uitslagen!K14</f>
        <v>2</v>
      </c>
      <c r="D10" s="48">
        <f>Uitslagen!M14</f>
        <v>33</v>
      </c>
      <c r="E10" s="48">
        <f>Uitslagen!L14</f>
        <v>43</v>
      </c>
      <c r="F10" s="230">
        <f aca="true" t="shared" si="0" ref="F10:F19">IF(E10=0,0,ROUNDDOWN(E10/D10,3))</f>
        <v>1.303</v>
      </c>
      <c r="G10" s="49">
        <f>Uitslagen!N14</f>
        <v>8</v>
      </c>
      <c r="H10" s="47"/>
      <c r="I10" s="53" t="str">
        <f>Uitslagen!J23</f>
        <v>Gerard Smit</v>
      </c>
      <c r="J10" s="48">
        <f>Uitslagen!K23</f>
        <v>0</v>
      </c>
      <c r="K10" s="48">
        <f>Uitslagen!M23</f>
        <v>21</v>
      </c>
      <c r="L10" s="48">
        <f>Uitslagen!L23</f>
        <v>47</v>
      </c>
      <c r="M10" s="230">
        <f aca="true" t="shared" si="1" ref="M10:M19">IF(L10=0,0,ROUNDDOWN(L10/K10,3))</f>
        <v>2.238</v>
      </c>
      <c r="N10" s="49">
        <f>Uitslagen!N23</f>
        <v>16</v>
      </c>
    </row>
    <row r="11" spans="2:14" s="10" customFormat="1" ht="24.75" customHeight="1">
      <c r="B11" s="54" t="s">
        <v>19</v>
      </c>
      <c r="C11" s="48">
        <f>SUM(C9:C10)</f>
        <v>4</v>
      </c>
      <c r="D11" s="48">
        <f aca="true" t="shared" si="2" ref="D11:E19">SUM(D9:D10)</f>
        <v>71</v>
      </c>
      <c r="E11" s="48">
        <f t="shared" si="2"/>
        <v>86</v>
      </c>
      <c r="F11" s="230">
        <f t="shared" si="0"/>
        <v>1.211</v>
      </c>
      <c r="G11" s="49">
        <f>MAX(G9:G10)</f>
        <v>8</v>
      </c>
      <c r="H11" s="47"/>
      <c r="I11" s="54" t="s">
        <v>19</v>
      </c>
      <c r="J11" s="48">
        <f>SUM(J9:J10)</f>
        <v>0</v>
      </c>
      <c r="K11" s="48">
        <f aca="true" t="shared" si="3" ref="K11:L19">SUM(K9:K10)</f>
        <v>59</v>
      </c>
      <c r="L11" s="48">
        <f t="shared" si="3"/>
        <v>100</v>
      </c>
      <c r="M11" s="230">
        <f t="shared" si="1"/>
        <v>1.694</v>
      </c>
      <c r="N11" s="49">
        <f>MAX(N9:N10)</f>
        <v>16</v>
      </c>
    </row>
    <row r="12" spans="2:14" s="10" customFormat="1" ht="24.75" customHeight="1">
      <c r="B12" s="53" t="str">
        <f>Uitslagen!J15</f>
        <v>Gerard Smit</v>
      </c>
      <c r="C12" s="48">
        <f>Uitslagen!K15</f>
        <v>2</v>
      </c>
      <c r="D12" s="48">
        <f>Uitslagen!M15</f>
        <v>26</v>
      </c>
      <c r="E12" s="48">
        <f>Uitslagen!L15</f>
        <v>43</v>
      </c>
      <c r="F12" s="230">
        <f t="shared" si="0"/>
        <v>1.653</v>
      </c>
      <c r="G12" s="49">
        <f>Uitslagen!N15</f>
        <v>6</v>
      </c>
      <c r="H12" s="47"/>
      <c r="I12" s="53" t="str">
        <f>Uitslagen!J24</f>
        <v>Tom Been</v>
      </c>
      <c r="J12" s="48">
        <f>Uitslagen!K24</f>
        <v>0</v>
      </c>
      <c r="K12" s="48">
        <f>Uitslagen!M24</f>
        <v>17</v>
      </c>
      <c r="L12" s="48">
        <f>Uitslagen!L24</f>
        <v>31</v>
      </c>
      <c r="M12" s="230">
        <f t="shared" si="1"/>
        <v>1.823</v>
      </c>
      <c r="N12" s="49">
        <f>Uitslagen!N24</f>
        <v>11</v>
      </c>
    </row>
    <row r="13" spans="2:14" s="10" customFormat="1" ht="24.75" customHeight="1">
      <c r="B13" s="54" t="s">
        <v>19</v>
      </c>
      <c r="C13" s="48">
        <f>SUM(C11:C12)</f>
        <v>6</v>
      </c>
      <c r="D13" s="48">
        <f t="shared" si="2"/>
        <v>97</v>
      </c>
      <c r="E13" s="48">
        <f t="shared" si="2"/>
        <v>129</v>
      </c>
      <c r="F13" s="230">
        <f t="shared" si="0"/>
        <v>1.329</v>
      </c>
      <c r="G13" s="49">
        <f aca="true" t="shared" si="4" ref="G13:G19">MAX(G11:G12)</f>
        <v>8</v>
      </c>
      <c r="H13" s="47"/>
      <c r="I13" s="54" t="s">
        <v>19</v>
      </c>
      <c r="J13" s="48">
        <f>SUM(J11:J12)</f>
        <v>0</v>
      </c>
      <c r="K13" s="48">
        <f t="shared" si="3"/>
        <v>76</v>
      </c>
      <c r="L13" s="48">
        <f t="shared" si="3"/>
        <v>131</v>
      </c>
      <c r="M13" s="230">
        <f t="shared" si="1"/>
        <v>1.723</v>
      </c>
      <c r="N13" s="49">
        <f aca="true" t="shared" si="5" ref="N13:N19">MAX(N11:N12)</f>
        <v>16</v>
      </c>
    </row>
    <row r="14" spans="2:14" s="10" customFormat="1" ht="24.75" customHeight="1">
      <c r="B14" s="53" t="str">
        <f>Uitslagen!J16</f>
        <v>Ester van Dijk</v>
      </c>
      <c r="C14" s="48">
        <f>Uitslagen!K16</f>
        <v>0</v>
      </c>
      <c r="D14" s="48">
        <f>Uitslagen!M16</f>
        <v>0</v>
      </c>
      <c r="E14" s="48">
        <f>Uitslagen!L16</f>
        <v>0</v>
      </c>
      <c r="F14" s="230">
        <f t="shared" si="0"/>
        <v>0</v>
      </c>
      <c r="G14" s="49">
        <f>Uitslagen!N16</f>
        <v>0</v>
      </c>
      <c r="H14" s="47"/>
      <c r="I14" s="53" t="str">
        <f>Uitslagen!J25</f>
        <v>René Klein</v>
      </c>
      <c r="J14" s="48">
        <f>Uitslagen!K25</f>
        <v>0</v>
      </c>
      <c r="K14" s="48">
        <f>Uitslagen!M25</f>
        <v>0</v>
      </c>
      <c r="L14" s="48">
        <f>Uitslagen!L25</f>
        <v>0</v>
      </c>
      <c r="M14" s="230">
        <f t="shared" si="1"/>
        <v>0</v>
      </c>
      <c r="N14" s="49">
        <f>Uitslagen!N25</f>
        <v>0</v>
      </c>
    </row>
    <row r="15" spans="2:14" s="10" customFormat="1" ht="24.75" customHeight="1">
      <c r="B15" s="54" t="s">
        <v>19</v>
      </c>
      <c r="C15" s="48">
        <f>SUM(C13:C14)</f>
        <v>6</v>
      </c>
      <c r="D15" s="48">
        <f t="shared" si="2"/>
        <v>97</v>
      </c>
      <c r="E15" s="48">
        <f t="shared" si="2"/>
        <v>129</v>
      </c>
      <c r="F15" s="230">
        <f t="shared" si="0"/>
        <v>1.329</v>
      </c>
      <c r="G15" s="49">
        <f t="shared" si="4"/>
        <v>8</v>
      </c>
      <c r="H15" s="47"/>
      <c r="I15" s="54" t="s">
        <v>19</v>
      </c>
      <c r="J15" s="48">
        <f>SUM(J13:J14)</f>
        <v>0</v>
      </c>
      <c r="K15" s="48">
        <f t="shared" si="3"/>
        <v>76</v>
      </c>
      <c r="L15" s="48">
        <f t="shared" si="3"/>
        <v>131</v>
      </c>
      <c r="M15" s="230">
        <f t="shared" si="1"/>
        <v>1.723</v>
      </c>
      <c r="N15" s="49">
        <f t="shared" si="5"/>
        <v>16</v>
      </c>
    </row>
    <row r="16" spans="2:14" s="10" customFormat="1" ht="24.75" customHeight="1">
      <c r="B16" s="53" t="str">
        <f>Uitslagen!J17</f>
        <v>Tom Been</v>
      </c>
      <c r="C16" s="48">
        <f>Uitslagen!K17</f>
        <v>0</v>
      </c>
      <c r="D16" s="48">
        <f>Uitslagen!M17</f>
        <v>0</v>
      </c>
      <c r="E16" s="48">
        <f>Uitslagen!L17</f>
        <v>0</v>
      </c>
      <c r="F16" s="230">
        <f t="shared" si="0"/>
        <v>0</v>
      </c>
      <c r="G16" s="49">
        <f>Uitslagen!N17</f>
        <v>0</v>
      </c>
      <c r="H16" s="51"/>
      <c r="I16" s="53" t="str">
        <f>Uitslagen!J26</f>
        <v>Ester van Dijk</v>
      </c>
      <c r="J16" s="48">
        <f>Uitslagen!K26</f>
        <v>0</v>
      </c>
      <c r="K16" s="48">
        <f>Uitslagen!M26</f>
        <v>0</v>
      </c>
      <c r="L16" s="48">
        <f>Uitslagen!L26</f>
        <v>0</v>
      </c>
      <c r="M16" s="230">
        <f t="shared" si="1"/>
        <v>0</v>
      </c>
      <c r="N16" s="49">
        <f>Uitslagen!N26</f>
        <v>0</v>
      </c>
    </row>
    <row r="17" spans="2:14" s="10" customFormat="1" ht="24.75" customHeight="1">
      <c r="B17" s="54" t="s">
        <v>19</v>
      </c>
      <c r="C17" s="48">
        <f>SUM(C15:C16)</f>
        <v>6</v>
      </c>
      <c r="D17" s="48">
        <f t="shared" si="2"/>
        <v>97</v>
      </c>
      <c r="E17" s="48">
        <f t="shared" si="2"/>
        <v>129</v>
      </c>
      <c r="F17" s="230">
        <f t="shared" si="0"/>
        <v>1.329</v>
      </c>
      <c r="G17" s="49">
        <f t="shared" si="4"/>
        <v>8</v>
      </c>
      <c r="H17" s="47"/>
      <c r="I17" s="54" t="s">
        <v>19</v>
      </c>
      <c r="J17" s="48">
        <f>SUM(J15:J16)</f>
        <v>0</v>
      </c>
      <c r="K17" s="48">
        <f t="shared" si="3"/>
        <v>76</v>
      </c>
      <c r="L17" s="48">
        <f t="shared" si="3"/>
        <v>131</v>
      </c>
      <c r="M17" s="230">
        <f t="shared" si="1"/>
        <v>1.723</v>
      </c>
      <c r="N17" s="49">
        <f t="shared" si="5"/>
        <v>16</v>
      </c>
    </row>
    <row r="18" spans="2:14" s="10" customFormat="1" ht="24.75" customHeight="1">
      <c r="B18" s="53" t="str">
        <f>Uitslagen!J18</f>
        <v>Ton van Velzen</v>
      </c>
      <c r="C18" s="48">
        <f>Uitslagen!K18</f>
        <v>0</v>
      </c>
      <c r="D18" s="48">
        <f>Uitslagen!M18</f>
        <v>0</v>
      </c>
      <c r="E18" s="48">
        <f>Uitslagen!L18</f>
        <v>0</v>
      </c>
      <c r="F18" s="230">
        <f t="shared" si="0"/>
        <v>0</v>
      </c>
      <c r="G18" s="49">
        <f>Uitslagen!N18</f>
        <v>0</v>
      </c>
      <c r="H18" s="47"/>
      <c r="I18" s="53" t="str">
        <f>Uitslagen!J27</f>
        <v>Elzo Jan Lubbers</v>
      </c>
      <c r="J18" s="48">
        <f>Uitslagen!K27</f>
        <v>0</v>
      </c>
      <c r="K18" s="48">
        <f>Uitslagen!M27</f>
        <v>0</v>
      </c>
      <c r="L18" s="48">
        <f>Uitslagen!L27</f>
        <v>0</v>
      </c>
      <c r="M18" s="230">
        <f t="shared" si="1"/>
        <v>0</v>
      </c>
      <c r="N18" s="49">
        <f>Uitslagen!N27</f>
        <v>0</v>
      </c>
    </row>
    <row r="19" spans="2:14" s="10" customFormat="1" ht="24.75" customHeight="1">
      <c r="B19" s="50"/>
      <c r="C19" s="48">
        <f>SUM(C17:C18)</f>
        <v>6</v>
      </c>
      <c r="D19" s="48">
        <f t="shared" si="2"/>
        <v>97</v>
      </c>
      <c r="E19" s="48">
        <f t="shared" si="2"/>
        <v>129</v>
      </c>
      <c r="F19" s="230">
        <f t="shared" si="0"/>
        <v>1.329</v>
      </c>
      <c r="G19" s="49">
        <f t="shared" si="4"/>
        <v>8</v>
      </c>
      <c r="H19" s="47"/>
      <c r="I19" s="50"/>
      <c r="J19" s="48">
        <f>SUM(J17:J18)</f>
        <v>0</v>
      </c>
      <c r="K19" s="48">
        <f t="shared" si="3"/>
        <v>76</v>
      </c>
      <c r="L19" s="48">
        <f t="shared" si="3"/>
        <v>131</v>
      </c>
      <c r="M19" s="230">
        <f t="shared" si="1"/>
        <v>1.723</v>
      </c>
      <c r="N19" s="49">
        <f t="shared" si="5"/>
        <v>16</v>
      </c>
    </row>
    <row r="20" spans="2:14" s="10" customFormat="1" ht="24.75" customHeight="1">
      <c r="B20" s="21"/>
      <c r="C20" s="19"/>
      <c r="D20" s="19"/>
      <c r="E20" s="19"/>
      <c r="F20" s="22"/>
      <c r="G20" s="20"/>
      <c r="I20" s="21"/>
      <c r="J20" s="19"/>
      <c r="K20" s="19"/>
      <c r="L20" s="19"/>
      <c r="M20" s="22"/>
      <c r="N20" s="20"/>
    </row>
    <row r="21" spans="2:14" s="10" customFormat="1" ht="24.75" customHeight="1">
      <c r="B21" s="23"/>
      <c r="C21" s="24"/>
      <c r="D21" s="24"/>
      <c r="E21" s="24"/>
      <c r="F21" s="25"/>
      <c r="G21" s="26"/>
      <c r="I21" s="21"/>
      <c r="J21" s="24"/>
      <c r="K21" s="24"/>
      <c r="L21" s="24"/>
      <c r="M21" s="25"/>
      <c r="N21" s="26"/>
    </row>
    <row r="22" spans="2:14" s="10" customFormat="1" ht="24.75" customHeight="1" thickBot="1">
      <c r="B22" s="27"/>
      <c r="C22" s="28"/>
      <c r="D22" s="28"/>
      <c r="E22" s="28"/>
      <c r="F22" s="29"/>
      <c r="G22" s="30"/>
      <c r="I22" s="27"/>
      <c r="J22" s="28"/>
      <c r="K22" s="28"/>
      <c r="L22" s="28"/>
      <c r="M22" s="29"/>
      <c r="N22" s="30"/>
    </row>
    <row r="23" spans="2:14" s="10" customFormat="1" ht="34.5" customHeight="1" thickTop="1">
      <c r="B23" s="31" t="s">
        <v>18</v>
      </c>
      <c r="C23" s="32">
        <f>C19</f>
        <v>6</v>
      </c>
      <c r="D23" s="32">
        <f>D19</f>
        <v>97</v>
      </c>
      <c r="E23" s="32">
        <f>E19</f>
        <v>129</v>
      </c>
      <c r="F23" s="231">
        <f>IF(E23=0,0,ROUNDDOWN(E23/D23,3))</f>
        <v>1.329</v>
      </c>
      <c r="G23" s="33">
        <f>G19</f>
        <v>8</v>
      </c>
      <c r="I23" s="31" t="s">
        <v>18</v>
      </c>
      <c r="J23" s="32">
        <f>J19</f>
        <v>0</v>
      </c>
      <c r="K23" s="32">
        <f>K19</f>
        <v>76</v>
      </c>
      <c r="L23" s="32">
        <f>L19</f>
        <v>131</v>
      </c>
      <c r="M23" s="231">
        <f>IF(L23=0,0,ROUNDDOWN(L23/K23,3))</f>
        <v>1.723</v>
      </c>
      <c r="N23" s="33">
        <f>N19</f>
        <v>16</v>
      </c>
    </row>
    <row r="24" spans="2:14" s="10" customFormat="1" ht="15" customHeight="1" thickBot="1">
      <c r="B24" s="34"/>
      <c r="C24" s="35"/>
      <c r="D24" s="35"/>
      <c r="E24" s="36"/>
      <c r="F24" s="37"/>
      <c r="G24" s="38"/>
      <c r="I24" s="34"/>
      <c r="J24" s="39"/>
      <c r="K24" s="39"/>
      <c r="L24" s="39"/>
      <c r="M24" s="40"/>
      <c r="N24" s="41"/>
    </row>
    <row r="25" spans="6:13" s="10" customFormat="1" ht="13.5" thickTop="1">
      <c r="F25" s="42"/>
      <c r="G25" s="43"/>
      <c r="M25" s="42"/>
    </row>
  </sheetData>
  <sheetProtection/>
  <mergeCells count="8">
    <mergeCell ref="B4:D4"/>
    <mergeCell ref="I4:K4"/>
    <mergeCell ref="E3:G3"/>
    <mergeCell ref="L3:N3"/>
    <mergeCell ref="C2:G2"/>
    <mergeCell ref="J2:N2"/>
    <mergeCell ref="B3:D3"/>
    <mergeCell ref="I3:K3"/>
  </mergeCells>
  <conditionalFormatting sqref="C2:G2 J2:N2">
    <cfRule type="cellIs" priority="1" dxfId="0" operator="equal" stopIfTrue="1">
      <formula>0</formula>
    </cfRule>
  </conditionalFormatting>
  <printOptions/>
  <pageMargins left="0.42" right="0.54" top="0.48" bottom="0.47" header="0.43" footer="0.4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R44"/>
  <sheetViews>
    <sheetView zoomScale="90" zoomScaleNormal="90" zoomScalePageLayoutView="0" workbookViewId="0" topLeftCell="A1">
      <selection activeCell="A1" sqref="A1:Q1"/>
    </sheetView>
  </sheetViews>
  <sheetFormatPr defaultColWidth="9.140625" defaultRowHeight="12.75"/>
  <cols>
    <col min="1" max="1" width="10.57421875" style="0" customWidth="1"/>
    <col min="2" max="2" width="10.28125" style="0" customWidth="1"/>
    <col min="3" max="3" width="3.00390625" style="0" customWidth="1"/>
    <col min="4" max="4" width="3.140625" style="0" customWidth="1"/>
    <col min="5" max="5" width="8.140625" style="0" customWidth="1"/>
    <col min="7" max="7" width="2.28125" style="0" customWidth="1"/>
    <col min="8" max="8" width="3.421875" style="0" customWidth="1"/>
    <col min="9" max="9" width="8.421875" style="0" customWidth="1"/>
    <col min="10" max="10" width="0.71875" style="0" customWidth="1"/>
    <col min="12" max="12" width="2.57421875" style="0" customWidth="1"/>
    <col min="13" max="13" width="2.140625" style="0" customWidth="1"/>
    <col min="14" max="14" width="5.00390625" style="0" customWidth="1"/>
    <col min="15" max="15" width="6.7109375" style="0" customWidth="1"/>
    <col min="16" max="16" width="3.140625" style="0" customWidth="1"/>
    <col min="17" max="17" width="8.7109375" style="0" customWidth="1"/>
  </cols>
  <sheetData>
    <row r="1" spans="1:18" ht="19.5" customHeight="1">
      <c r="A1" s="396" t="s">
        <v>26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62"/>
    </row>
    <row r="2" spans="1:18" ht="19.5" customHeight="1">
      <c r="A2" s="397" t="s">
        <v>48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62"/>
    </row>
    <row r="3" spans="1:18" ht="24.75" customHeight="1">
      <c r="A3" s="398" t="s">
        <v>27</v>
      </c>
      <c r="B3" s="398"/>
      <c r="C3" s="398"/>
      <c r="D3" s="398"/>
      <c r="E3" s="398"/>
      <c r="F3" s="399" t="str">
        <f>Biljartindeling!F4</f>
        <v>3e klas libre</v>
      </c>
      <c r="G3" s="399"/>
      <c r="H3" s="399"/>
      <c r="I3" s="399"/>
      <c r="J3" s="399"/>
      <c r="K3" s="399"/>
      <c r="L3" s="400" t="s">
        <v>28</v>
      </c>
      <c r="M3" s="400"/>
      <c r="N3" s="401" t="str">
        <f>Biljartindeling!N4</f>
        <v>11 en 18 oktober 2021</v>
      </c>
      <c r="O3" s="401"/>
      <c r="P3" s="401"/>
      <c r="Q3" s="401"/>
      <c r="R3" s="62"/>
    </row>
    <row r="4" spans="1:18" ht="24.75" customHeight="1">
      <c r="A4" s="398" t="s">
        <v>29</v>
      </c>
      <c r="B4" s="398"/>
      <c r="C4" s="398"/>
      <c r="D4" s="398"/>
      <c r="E4" s="398"/>
      <c r="F4" s="399" t="str">
        <f>Biljartindeling!R4</f>
        <v>Bellevue '66</v>
      </c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62"/>
    </row>
    <row r="5" spans="1:18" ht="11.25" customHeight="1">
      <c r="A5" s="398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62"/>
    </row>
    <row r="6" spans="1:18" s="66" customFormat="1" ht="12.75">
      <c r="A6" s="390" t="str">
        <f>Uitslagen!A2</f>
        <v>Ester van Dijk</v>
      </c>
      <c r="B6" s="392"/>
      <c r="C6" s="403"/>
      <c r="D6" s="390" t="str">
        <f>Uitslagen!A11</f>
        <v>Gerard Smit</v>
      </c>
      <c r="E6" s="391"/>
      <c r="F6" s="392"/>
      <c r="G6" s="403"/>
      <c r="H6" s="390" t="str">
        <f>Uitslagen!A20</f>
        <v>Tom Been</v>
      </c>
      <c r="I6" s="391"/>
      <c r="J6" s="391"/>
      <c r="K6" s="391"/>
      <c r="L6" s="392"/>
      <c r="M6" s="403"/>
      <c r="N6" s="390" t="str">
        <f>Uitslagen!I2</f>
        <v>René Klein</v>
      </c>
      <c r="O6" s="391"/>
      <c r="P6" s="391"/>
      <c r="Q6" s="392"/>
      <c r="R6" s="65"/>
    </row>
    <row r="7" spans="1:18" s="9" customFormat="1" ht="12.75">
      <c r="A7" s="393"/>
      <c r="B7" s="395"/>
      <c r="C7" s="403"/>
      <c r="D7" s="393"/>
      <c r="E7" s="394"/>
      <c r="F7" s="395"/>
      <c r="G7" s="403"/>
      <c r="H7" s="393"/>
      <c r="I7" s="394"/>
      <c r="J7" s="394"/>
      <c r="K7" s="394"/>
      <c r="L7" s="395"/>
      <c r="M7" s="403"/>
      <c r="N7" s="393"/>
      <c r="O7" s="394"/>
      <c r="P7" s="394"/>
      <c r="Q7" s="395"/>
      <c r="R7" s="63"/>
    </row>
    <row r="8" spans="1:18" s="9" customFormat="1" ht="16.5" customHeight="1">
      <c r="A8" s="174" t="s">
        <v>30</v>
      </c>
      <c r="B8" s="174" t="s">
        <v>31</v>
      </c>
      <c r="C8" s="403"/>
      <c r="D8" s="406" t="s">
        <v>30</v>
      </c>
      <c r="E8" s="406"/>
      <c r="F8" s="174" t="s">
        <v>31</v>
      </c>
      <c r="G8" s="403"/>
      <c r="H8" s="406" t="s">
        <v>30</v>
      </c>
      <c r="I8" s="406"/>
      <c r="J8" s="406" t="s">
        <v>31</v>
      </c>
      <c r="K8" s="406"/>
      <c r="L8" s="406"/>
      <c r="M8" s="403"/>
      <c r="N8" s="402" t="s">
        <v>30</v>
      </c>
      <c r="O8" s="402"/>
      <c r="P8" s="402" t="s">
        <v>31</v>
      </c>
      <c r="Q8" s="402"/>
      <c r="R8" s="63"/>
    </row>
    <row r="9" spans="1:18" s="9" customFormat="1" ht="16.5" customHeight="1">
      <c r="A9" s="68">
        <f>Uitslagen!D4</f>
        <v>22</v>
      </c>
      <c r="B9" s="68">
        <f>Uitslagen!E4</f>
        <v>14</v>
      </c>
      <c r="C9" s="403"/>
      <c r="D9" s="404">
        <f>Uitslagen!D13</f>
        <v>51</v>
      </c>
      <c r="E9" s="405"/>
      <c r="F9" s="68">
        <f>Uitslagen!E13</f>
        <v>14</v>
      </c>
      <c r="G9" s="403"/>
      <c r="H9" s="404">
        <f>Uitslagen!D22</f>
        <v>19</v>
      </c>
      <c r="I9" s="405"/>
      <c r="J9" s="404">
        <f>Uitslagen!E22</f>
        <v>14</v>
      </c>
      <c r="K9" s="405"/>
      <c r="L9" s="405"/>
      <c r="M9" s="403"/>
      <c r="N9" s="404">
        <f>Uitslagen!L4</f>
        <v>60</v>
      </c>
      <c r="O9" s="405"/>
      <c r="P9" s="404">
        <f>Uitslagen!M4</f>
        <v>14</v>
      </c>
      <c r="Q9" s="405"/>
      <c r="R9" s="63"/>
    </row>
    <row r="10" spans="1:18" s="9" customFormat="1" ht="16.5" customHeight="1">
      <c r="A10" s="68">
        <f>Uitslagen!D5</f>
        <v>25</v>
      </c>
      <c r="B10" s="68">
        <f>Uitslagen!E5</f>
        <v>26</v>
      </c>
      <c r="C10" s="403"/>
      <c r="D10" s="404">
        <f>Uitslagen!D14</f>
        <v>51</v>
      </c>
      <c r="E10" s="405"/>
      <c r="F10" s="68">
        <f>Uitslagen!E14</f>
        <v>21</v>
      </c>
      <c r="G10" s="403"/>
      <c r="H10" s="404">
        <f>Uitslagen!D23</f>
        <v>55</v>
      </c>
      <c r="I10" s="405"/>
      <c r="J10" s="404">
        <f>Uitslagen!E23</f>
        <v>26</v>
      </c>
      <c r="K10" s="405"/>
      <c r="L10" s="405"/>
      <c r="M10" s="403"/>
      <c r="N10" s="404">
        <f>Uitslagen!L5</f>
        <v>54</v>
      </c>
      <c r="O10" s="405"/>
      <c r="P10" s="404">
        <f>Uitslagen!M5</f>
        <v>33</v>
      </c>
      <c r="Q10" s="405"/>
      <c r="R10" s="63"/>
    </row>
    <row r="11" spans="1:18" s="9" customFormat="1" ht="16.5" customHeight="1">
      <c r="A11" s="68">
        <f>Uitslagen!D6</f>
        <v>32</v>
      </c>
      <c r="B11" s="68">
        <f>Uitslagen!E6</f>
        <v>23</v>
      </c>
      <c r="C11" s="403"/>
      <c r="D11" s="404">
        <f>Uitslagen!D15</f>
        <v>45</v>
      </c>
      <c r="E11" s="405"/>
      <c r="F11" s="68">
        <f>Uitslagen!E15</f>
        <v>26</v>
      </c>
      <c r="G11" s="403"/>
      <c r="H11" s="404">
        <f>Uitslagen!D24</f>
        <v>55</v>
      </c>
      <c r="I11" s="405"/>
      <c r="J11" s="404">
        <f>Uitslagen!E24</f>
        <v>17</v>
      </c>
      <c r="K11" s="405"/>
      <c r="L11" s="405"/>
      <c r="M11" s="403"/>
      <c r="N11" s="404">
        <f>Uitslagen!L6</f>
        <v>60</v>
      </c>
      <c r="O11" s="405"/>
      <c r="P11" s="404">
        <f>Uitslagen!M6</f>
        <v>23</v>
      </c>
      <c r="Q11" s="405"/>
      <c r="R11" s="63"/>
    </row>
    <row r="12" spans="1:18" s="9" customFormat="1" ht="16.5" customHeight="1">
      <c r="A12" s="68">
        <f>Uitslagen!D7</f>
        <v>0</v>
      </c>
      <c r="B12" s="68">
        <f>Uitslagen!E7</f>
        <v>0</v>
      </c>
      <c r="C12" s="403"/>
      <c r="D12" s="404">
        <f>Uitslagen!D16</f>
        <v>0</v>
      </c>
      <c r="E12" s="405"/>
      <c r="F12" s="68">
        <f>Uitslagen!E16</f>
        <v>0</v>
      </c>
      <c r="G12" s="403"/>
      <c r="H12" s="404">
        <f>Uitslagen!D25</f>
        <v>0</v>
      </c>
      <c r="I12" s="405"/>
      <c r="J12" s="404">
        <f>Uitslagen!E25</f>
        <v>0</v>
      </c>
      <c r="K12" s="405"/>
      <c r="L12" s="405"/>
      <c r="M12" s="403"/>
      <c r="N12" s="404">
        <f>Uitslagen!L7</f>
        <v>0</v>
      </c>
      <c r="O12" s="405"/>
      <c r="P12" s="404">
        <f>Uitslagen!M7</f>
        <v>0</v>
      </c>
      <c r="Q12" s="405"/>
      <c r="R12" s="63"/>
    </row>
    <row r="13" spans="1:18" s="9" customFormat="1" ht="16.5" customHeight="1">
      <c r="A13" s="68">
        <f>Uitslagen!D8</f>
        <v>0</v>
      </c>
      <c r="B13" s="68">
        <f>Uitslagen!E8</f>
        <v>0</v>
      </c>
      <c r="C13" s="403"/>
      <c r="D13" s="404">
        <f>Uitslagen!D17</f>
        <v>0</v>
      </c>
      <c r="E13" s="405"/>
      <c r="F13" s="68">
        <f>Uitslagen!E17</f>
        <v>0</v>
      </c>
      <c r="G13" s="403"/>
      <c r="H13" s="404">
        <f>Uitslagen!D26</f>
        <v>0</v>
      </c>
      <c r="I13" s="405"/>
      <c r="J13" s="404">
        <f>Uitslagen!E26</f>
        <v>0</v>
      </c>
      <c r="K13" s="405"/>
      <c r="L13" s="405"/>
      <c r="M13" s="403"/>
      <c r="N13" s="404">
        <f>Uitslagen!L8</f>
        <v>0</v>
      </c>
      <c r="O13" s="405"/>
      <c r="P13" s="404">
        <f>Uitslagen!M8</f>
        <v>0</v>
      </c>
      <c r="Q13" s="405"/>
      <c r="R13" s="63"/>
    </row>
    <row r="14" spans="1:18" s="9" customFormat="1" ht="16.5" customHeight="1">
      <c r="A14" s="68">
        <f>Uitslagen!D9</f>
        <v>0</v>
      </c>
      <c r="B14" s="68">
        <f>Uitslagen!E9</f>
        <v>0</v>
      </c>
      <c r="C14" s="403"/>
      <c r="D14" s="404">
        <f>Uitslagen!D18</f>
        <v>0</v>
      </c>
      <c r="E14" s="405"/>
      <c r="F14" s="68">
        <f>Uitslagen!E18</f>
        <v>0</v>
      </c>
      <c r="G14" s="403"/>
      <c r="H14" s="404">
        <f>Uitslagen!D27</f>
        <v>0</v>
      </c>
      <c r="I14" s="405"/>
      <c r="J14" s="404">
        <f>Uitslagen!E27</f>
        <v>0</v>
      </c>
      <c r="K14" s="405"/>
      <c r="L14" s="405"/>
      <c r="M14" s="403"/>
      <c r="N14" s="404">
        <f>Uitslagen!L9</f>
        <v>0</v>
      </c>
      <c r="O14" s="405"/>
      <c r="P14" s="404">
        <f>Uitslagen!M9</f>
        <v>0</v>
      </c>
      <c r="Q14" s="405"/>
      <c r="R14" s="63"/>
    </row>
    <row r="15" spans="1:18" s="9" customFormat="1" ht="16.5" customHeight="1">
      <c r="A15" s="69"/>
      <c r="B15" s="69"/>
      <c r="C15" s="403"/>
      <c r="D15" s="405"/>
      <c r="E15" s="405"/>
      <c r="F15" s="69"/>
      <c r="G15" s="403"/>
      <c r="H15" s="405"/>
      <c r="I15" s="405"/>
      <c r="J15" s="405"/>
      <c r="K15" s="405"/>
      <c r="L15" s="405"/>
      <c r="M15" s="403"/>
      <c r="N15" s="405"/>
      <c r="O15" s="405"/>
      <c r="P15" s="405"/>
      <c r="Q15" s="405"/>
      <c r="R15" s="63"/>
    </row>
    <row r="16" spans="1:18" s="9" customFormat="1" ht="16.5" customHeight="1">
      <c r="A16" s="69"/>
      <c r="B16" s="69"/>
      <c r="C16" s="403"/>
      <c r="D16" s="405"/>
      <c r="E16" s="405"/>
      <c r="F16" s="69"/>
      <c r="G16" s="403"/>
      <c r="H16" s="405"/>
      <c r="I16" s="405"/>
      <c r="J16" s="405"/>
      <c r="K16" s="405"/>
      <c r="L16" s="405"/>
      <c r="M16" s="403"/>
      <c r="N16" s="405"/>
      <c r="O16" s="405"/>
      <c r="P16" s="405"/>
      <c r="Q16" s="405"/>
      <c r="R16" s="63"/>
    </row>
    <row r="17" spans="1:18" ht="19.5" customHeight="1">
      <c r="A17" s="407"/>
      <c r="B17" s="407"/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62"/>
    </row>
    <row r="18" spans="1:18" ht="15" customHeight="1">
      <c r="A18" s="390" t="str">
        <f>Uitslagen!I11</f>
        <v>Elzo Jan Lubbers</v>
      </c>
      <c r="B18" s="392"/>
      <c r="C18" s="62"/>
      <c r="D18" s="390" t="str">
        <f>Uitslagen!I20</f>
        <v>Ton van Velzen</v>
      </c>
      <c r="E18" s="391"/>
      <c r="F18" s="392"/>
      <c r="G18" s="62"/>
      <c r="H18" s="390"/>
      <c r="I18" s="391"/>
      <c r="J18" s="391"/>
      <c r="K18" s="391"/>
      <c r="L18" s="392"/>
      <c r="M18" s="62"/>
      <c r="N18" s="64"/>
      <c r="O18" s="408" t="s">
        <v>32</v>
      </c>
      <c r="P18" s="408"/>
      <c r="Q18" s="408"/>
      <c r="R18" s="62"/>
    </row>
    <row r="19" spans="1:18" ht="15" customHeight="1">
      <c r="A19" s="393"/>
      <c r="B19" s="395"/>
      <c r="C19" s="62"/>
      <c r="D19" s="393"/>
      <c r="E19" s="394"/>
      <c r="F19" s="395"/>
      <c r="G19" s="62"/>
      <c r="H19" s="393"/>
      <c r="I19" s="394"/>
      <c r="J19" s="394"/>
      <c r="K19" s="394"/>
      <c r="L19" s="395"/>
      <c r="M19" s="62"/>
      <c r="N19" s="67"/>
      <c r="O19" s="409" t="s">
        <v>33</v>
      </c>
      <c r="P19" s="409"/>
      <c r="Q19" s="409"/>
      <c r="R19" s="62"/>
    </row>
    <row r="20" spans="1:18" ht="16.5" customHeight="1">
      <c r="A20" s="174" t="s">
        <v>30</v>
      </c>
      <c r="B20" s="174" t="s">
        <v>31</v>
      </c>
      <c r="C20" s="62"/>
      <c r="D20" s="406" t="s">
        <v>30</v>
      </c>
      <c r="E20" s="406"/>
      <c r="F20" s="174" t="s">
        <v>31</v>
      </c>
      <c r="G20" s="62"/>
      <c r="H20" s="406" t="s">
        <v>30</v>
      </c>
      <c r="I20" s="406"/>
      <c r="J20" s="406" t="s">
        <v>31</v>
      </c>
      <c r="K20" s="406"/>
      <c r="L20" s="406"/>
      <c r="M20" s="62"/>
      <c r="N20" s="70" t="s">
        <v>34</v>
      </c>
      <c r="O20" s="410"/>
      <c r="P20" s="410"/>
      <c r="Q20" s="411"/>
      <c r="R20" s="62"/>
    </row>
    <row r="21" spans="1:18" s="9" customFormat="1" ht="16.5" customHeight="1">
      <c r="A21" s="68">
        <f>Uitslagen!L13</f>
        <v>43</v>
      </c>
      <c r="B21" s="68">
        <f>Uitslagen!M13</f>
        <v>38</v>
      </c>
      <c r="C21" s="63"/>
      <c r="D21" s="404">
        <f>Uitslagen!L22</f>
        <v>53</v>
      </c>
      <c r="E21" s="405"/>
      <c r="F21" s="68">
        <f>Uitslagen!M22</f>
        <v>38</v>
      </c>
      <c r="G21" s="63"/>
      <c r="H21" s="405"/>
      <c r="I21" s="405"/>
      <c r="J21" s="405"/>
      <c r="K21" s="405"/>
      <c r="L21" s="405"/>
      <c r="M21" s="63"/>
      <c r="N21" s="74" t="s">
        <v>35</v>
      </c>
      <c r="O21" s="410"/>
      <c r="P21" s="410"/>
      <c r="Q21" s="411"/>
      <c r="R21" s="63"/>
    </row>
    <row r="22" spans="1:18" s="9" customFormat="1" ht="16.5" customHeight="1">
      <c r="A22" s="68">
        <f>Uitslagen!L14</f>
        <v>43</v>
      </c>
      <c r="B22" s="68">
        <f>Uitslagen!M14</f>
        <v>33</v>
      </c>
      <c r="C22" s="63"/>
      <c r="D22" s="404">
        <f>Uitslagen!L23</f>
        <v>47</v>
      </c>
      <c r="E22" s="405"/>
      <c r="F22" s="68">
        <f>Uitslagen!M23</f>
        <v>21</v>
      </c>
      <c r="G22" s="63"/>
      <c r="H22" s="405"/>
      <c r="I22" s="405"/>
      <c r="J22" s="405"/>
      <c r="K22" s="405"/>
      <c r="L22" s="405"/>
      <c r="M22" s="63"/>
      <c r="N22" s="74" t="s">
        <v>36</v>
      </c>
      <c r="O22" s="414"/>
      <c r="P22" s="414"/>
      <c r="Q22" s="415"/>
      <c r="R22" s="63"/>
    </row>
    <row r="23" spans="1:18" s="9" customFormat="1" ht="16.5" customHeight="1">
      <c r="A23" s="68">
        <f>Uitslagen!L15</f>
        <v>43</v>
      </c>
      <c r="B23" s="68">
        <f>Uitslagen!M15</f>
        <v>26</v>
      </c>
      <c r="C23" s="63"/>
      <c r="D23" s="404">
        <f>Uitslagen!L24</f>
        <v>31</v>
      </c>
      <c r="E23" s="405"/>
      <c r="F23" s="68">
        <f>Uitslagen!M24</f>
        <v>17</v>
      </c>
      <c r="G23" s="63"/>
      <c r="H23" s="405"/>
      <c r="I23" s="405"/>
      <c r="J23" s="405"/>
      <c r="K23" s="405"/>
      <c r="L23" s="405"/>
      <c r="M23" s="63"/>
      <c r="N23" s="74"/>
      <c r="O23" s="412"/>
      <c r="P23" s="412"/>
      <c r="Q23" s="413"/>
      <c r="R23" s="63"/>
    </row>
    <row r="24" spans="1:18" s="9" customFormat="1" ht="16.5" customHeight="1">
      <c r="A24" s="68">
        <f>Uitslagen!L16</f>
        <v>0</v>
      </c>
      <c r="B24" s="68">
        <f>Uitslagen!M16</f>
        <v>0</v>
      </c>
      <c r="C24" s="63"/>
      <c r="D24" s="404">
        <f>Uitslagen!L25</f>
        <v>0</v>
      </c>
      <c r="E24" s="405"/>
      <c r="F24" s="68">
        <f>Uitslagen!M25</f>
        <v>0</v>
      </c>
      <c r="G24" s="63"/>
      <c r="H24" s="405"/>
      <c r="I24" s="405"/>
      <c r="J24" s="405"/>
      <c r="K24" s="405"/>
      <c r="L24" s="405"/>
      <c r="M24" s="63"/>
      <c r="N24" s="74"/>
      <c r="O24" s="412"/>
      <c r="P24" s="412"/>
      <c r="Q24" s="413"/>
      <c r="R24" s="63"/>
    </row>
    <row r="25" spans="1:18" s="9" customFormat="1" ht="16.5" customHeight="1">
      <c r="A25" s="68">
        <f>Uitslagen!L17</f>
        <v>0</v>
      </c>
      <c r="B25" s="68">
        <f>Uitslagen!M17</f>
        <v>0</v>
      </c>
      <c r="C25" s="63"/>
      <c r="D25" s="404">
        <f>Uitslagen!L26</f>
        <v>0</v>
      </c>
      <c r="E25" s="405"/>
      <c r="F25" s="68">
        <f>Uitslagen!M26</f>
        <v>0</v>
      </c>
      <c r="G25" s="63"/>
      <c r="H25" s="405"/>
      <c r="I25" s="405"/>
      <c r="J25" s="405"/>
      <c r="K25" s="405"/>
      <c r="L25" s="405"/>
      <c r="M25" s="63"/>
      <c r="N25" s="74"/>
      <c r="O25" s="412"/>
      <c r="P25" s="412"/>
      <c r="Q25" s="413"/>
      <c r="R25" s="63"/>
    </row>
    <row r="26" spans="1:18" s="9" customFormat="1" ht="16.5" customHeight="1">
      <c r="A26" s="68">
        <f>Uitslagen!L18</f>
        <v>0</v>
      </c>
      <c r="B26" s="68">
        <f>Uitslagen!M18</f>
        <v>0</v>
      </c>
      <c r="C26" s="63"/>
      <c r="D26" s="404">
        <f>Uitslagen!L27</f>
        <v>0</v>
      </c>
      <c r="E26" s="405"/>
      <c r="F26" s="68">
        <f>Uitslagen!M27</f>
        <v>0</v>
      </c>
      <c r="G26" s="63"/>
      <c r="H26" s="405"/>
      <c r="I26" s="405"/>
      <c r="J26" s="405"/>
      <c r="K26" s="405"/>
      <c r="L26" s="405"/>
      <c r="M26" s="63"/>
      <c r="N26" s="75"/>
      <c r="O26" s="412"/>
      <c r="P26" s="412"/>
      <c r="Q26" s="413"/>
      <c r="R26" s="63"/>
    </row>
    <row r="27" spans="1:18" ht="16.5" customHeight="1">
      <c r="A27" s="76"/>
      <c r="B27" s="76"/>
      <c r="C27" s="62"/>
      <c r="D27" s="418"/>
      <c r="E27" s="418"/>
      <c r="F27" s="76"/>
      <c r="G27" s="62"/>
      <c r="H27" s="418"/>
      <c r="I27" s="418"/>
      <c r="J27" s="418"/>
      <c r="K27" s="418"/>
      <c r="L27" s="418"/>
      <c r="M27" s="62"/>
      <c r="N27" s="75"/>
      <c r="O27" s="412"/>
      <c r="P27" s="412"/>
      <c r="Q27" s="413"/>
      <c r="R27" s="62"/>
    </row>
    <row r="28" spans="1:18" ht="16.5" customHeight="1">
      <c r="A28" s="76"/>
      <c r="B28" s="76"/>
      <c r="C28" s="62"/>
      <c r="D28" s="418"/>
      <c r="E28" s="418"/>
      <c r="F28" s="76"/>
      <c r="G28" s="62"/>
      <c r="H28" s="418"/>
      <c r="I28" s="418"/>
      <c r="J28" s="418"/>
      <c r="K28" s="418"/>
      <c r="L28" s="418"/>
      <c r="M28" s="62"/>
      <c r="N28" s="77"/>
      <c r="O28" s="416"/>
      <c r="P28" s="416"/>
      <c r="Q28" s="417"/>
      <c r="R28" s="62"/>
    </row>
    <row r="29" spans="1:18" ht="35.25" customHeight="1">
      <c r="A29" s="420"/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62"/>
    </row>
    <row r="30" spans="1:18" ht="16.5" customHeight="1">
      <c r="A30" s="73" t="s">
        <v>65</v>
      </c>
      <c r="B30" s="424" t="s">
        <v>37</v>
      </c>
      <c r="C30" s="425"/>
      <c r="D30" s="426"/>
      <c r="E30" s="422" t="s">
        <v>38</v>
      </c>
      <c r="F30" s="422"/>
      <c r="G30" s="422"/>
      <c r="H30" s="422"/>
      <c r="I30" s="423" t="s">
        <v>39</v>
      </c>
      <c r="J30" s="423"/>
      <c r="K30" s="73" t="s">
        <v>40</v>
      </c>
      <c r="L30" s="423" t="s">
        <v>31</v>
      </c>
      <c r="M30" s="423"/>
      <c r="N30" s="423"/>
      <c r="O30" s="423" t="s">
        <v>41</v>
      </c>
      <c r="P30" s="423"/>
      <c r="Q30" s="73" t="s">
        <v>42</v>
      </c>
      <c r="R30" s="62"/>
    </row>
    <row r="31" spans="1:18" ht="16.5" customHeight="1">
      <c r="A31" s="72"/>
      <c r="B31" s="419"/>
      <c r="C31" s="420"/>
      <c r="D31" s="421"/>
      <c r="E31" s="429"/>
      <c r="F31" s="429"/>
      <c r="G31" s="429"/>
      <c r="H31" s="429"/>
      <c r="I31" s="430" t="s">
        <v>43</v>
      </c>
      <c r="J31" s="430"/>
      <c r="K31" s="72"/>
      <c r="L31" s="429"/>
      <c r="M31" s="429"/>
      <c r="N31" s="429"/>
      <c r="O31" s="430" t="s">
        <v>44</v>
      </c>
      <c r="P31" s="430"/>
      <c r="Q31" s="71" t="s">
        <v>45</v>
      </c>
      <c r="R31" s="62"/>
    </row>
    <row r="32" spans="1:18" ht="21" customHeight="1">
      <c r="A32" s="172">
        <f>IF(B32=Biljartindeling!B8,Biljartindeling!A8,IF(B32=Biljartindeling!B9,Biljartindeling!A9,IF(B32=Biljartindeling!B10,Biljartindeling!A10,IF(B32=Biljartindeling!B11,Biljartindeling!A11,IF(B32=Biljartindeling!B12,Biljartindeling!A12,IF(B32=Biljartindeling!B13,Biljartindeling!A13))))))</f>
        <v>111483</v>
      </c>
      <c r="B32" s="387" t="str">
        <f>Uitslagen!B36</f>
        <v>Elzo Jan Lubbers</v>
      </c>
      <c r="C32" s="388"/>
      <c r="D32" s="389"/>
      <c r="E32" s="427" t="str">
        <f>VLOOKUP(B32,Biljartindeling!$B$8:$H$13,5,FALSE)</f>
        <v>De Harmonie</v>
      </c>
      <c r="F32" s="427"/>
      <c r="G32" s="427"/>
      <c r="H32" s="427"/>
      <c r="I32" s="404">
        <f>Uitslagen!C36</f>
        <v>6</v>
      </c>
      <c r="J32" s="405"/>
      <c r="K32" s="68">
        <f>Uitslagen!D36</f>
        <v>129</v>
      </c>
      <c r="L32" s="404">
        <f>Uitslagen!E36</f>
        <v>97</v>
      </c>
      <c r="M32" s="405"/>
      <c r="N32" s="405"/>
      <c r="O32" s="428">
        <f>Uitslagen!G36</f>
        <v>1.329</v>
      </c>
      <c r="P32" s="428"/>
      <c r="Q32" s="68">
        <f>Uitslagen!F36</f>
        <v>8</v>
      </c>
      <c r="R32" s="62"/>
    </row>
    <row r="33" spans="1:18" ht="21" customHeight="1">
      <c r="A33" s="173">
        <f>IF(B33=Biljartindeling!B8,Biljartindeling!A8,IF(B33=Biljartindeling!B9,Biljartindeling!A9,IF(B33=Biljartindeling!B10,Biljartindeling!A10,IF(B33=Biljartindeling!B11,Biljartindeling!A11,IF(B33=Biljartindeling!B12,Biljartindeling!A12,IF(B33=Biljartindeling!B13,Biljartindeling!A13))))))</f>
        <v>251296</v>
      </c>
      <c r="B33" s="387" t="str">
        <f>Uitslagen!B37</f>
        <v>René Klein</v>
      </c>
      <c r="C33" s="388"/>
      <c r="D33" s="389"/>
      <c r="E33" s="427" t="str">
        <f>VLOOKUP(B33,Biljartindeling!$B$8:$H$13,5,FALSE)</f>
        <v>Trianta</v>
      </c>
      <c r="F33" s="427"/>
      <c r="G33" s="427"/>
      <c r="H33" s="427"/>
      <c r="I33" s="404">
        <f>Uitslagen!C37</f>
        <v>4</v>
      </c>
      <c r="J33" s="405"/>
      <c r="K33" s="68">
        <f>Uitslagen!D37</f>
        <v>174</v>
      </c>
      <c r="L33" s="404">
        <f>Uitslagen!E37</f>
        <v>70</v>
      </c>
      <c r="M33" s="405"/>
      <c r="N33" s="405"/>
      <c r="O33" s="428">
        <f>Uitslagen!G37</f>
        <v>2.485</v>
      </c>
      <c r="P33" s="428"/>
      <c r="Q33" s="68">
        <f>Uitslagen!F37</f>
        <v>15</v>
      </c>
      <c r="R33" s="62"/>
    </row>
    <row r="34" spans="1:18" ht="21" customHeight="1">
      <c r="A34" s="173">
        <f>IF(B34=Biljartindeling!B8,Biljartindeling!A8,IF(B34=Biljartindeling!B9,Biljartindeling!A9,IF(B34=Biljartindeling!B10,Biljartindeling!A10,IF(B34=Biljartindeling!B11,Biljartindeling!A11,IF(B34=Biljartindeling!B12,Biljartindeling!A12,IF(B34=Biljartindeling!B13,Biljartindeling!A13))))))</f>
        <v>221787</v>
      </c>
      <c r="B34" s="387" t="str">
        <f>Uitslagen!B38</f>
        <v>Gerard Smit</v>
      </c>
      <c r="C34" s="388"/>
      <c r="D34" s="389"/>
      <c r="E34" s="427" t="str">
        <f>VLOOKUP(B34,Biljartindeling!$B$8:$H$13,5,FALSE)</f>
        <v>Bellevue '66</v>
      </c>
      <c r="F34" s="427"/>
      <c r="G34" s="427"/>
      <c r="H34" s="427"/>
      <c r="I34" s="404">
        <f>Uitslagen!C38</f>
        <v>4</v>
      </c>
      <c r="J34" s="405"/>
      <c r="K34" s="68">
        <f>Uitslagen!D38</f>
        <v>147</v>
      </c>
      <c r="L34" s="404">
        <f>Uitslagen!E38</f>
        <v>61</v>
      </c>
      <c r="M34" s="405"/>
      <c r="N34" s="405"/>
      <c r="O34" s="428">
        <f>Uitslagen!G38</f>
        <v>2.409</v>
      </c>
      <c r="P34" s="428"/>
      <c r="Q34" s="68">
        <f>Uitslagen!F38</f>
        <v>12</v>
      </c>
      <c r="R34" s="62"/>
    </row>
    <row r="35" spans="1:18" ht="21" customHeight="1">
      <c r="A35" s="173">
        <f>IF(B35=Biljartindeling!B8,Biljartindeling!A8,IF(B35=Biljartindeling!B9,Biljartindeling!A9,IF(B35=Biljartindeling!B10,Biljartindeling!A10,IF(B35=Biljartindeling!B11,Biljartindeling!A11,IF(B35=Biljartindeling!B12,Biljartindeling!A12,IF(B35=Biljartindeling!B13,Biljartindeling!A13))))))</f>
        <v>226896</v>
      </c>
      <c r="B35" s="387" t="str">
        <f>Uitslagen!B39</f>
        <v>Tom Been</v>
      </c>
      <c r="C35" s="388"/>
      <c r="D35" s="389"/>
      <c r="E35" s="427" t="str">
        <f>VLOOKUP(B35,Biljartindeling!$B$8:$H$13,5,FALSE)</f>
        <v>Emmen '65</v>
      </c>
      <c r="F35" s="427"/>
      <c r="G35" s="427"/>
      <c r="H35" s="427"/>
      <c r="I35" s="404">
        <f>Uitslagen!C39</f>
        <v>4</v>
      </c>
      <c r="J35" s="405"/>
      <c r="K35" s="68">
        <f>Uitslagen!D39</f>
        <v>129</v>
      </c>
      <c r="L35" s="404">
        <f>Uitslagen!E39</f>
        <v>57</v>
      </c>
      <c r="M35" s="405"/>
      <c r="N35" s="405"/>
      <c r="O35" s="428">
        <f>Uitslagen!G39</f>
        <v>2.263</v>
      </c>
      <c r="P35" s="428"/>
      <c r="Q35" s="68">
        <f>Uitslagen!F39</f>
        <v>11</v>
      </c>
      <c r="R35" s="62"/>
    </row>
    <row r="36" spans="1:18" ht="21" customHeight="1">
      <c r="A36" s="173">
        <f>IF(B36=Biljartindeling!B8,Biljartindeling!A8,IF(B36=Biljartindeling!B9,Biljartindeling!A9,IF(B36=Biljartindeling!B10,Biljartindeling!A10,IF(B36=Biljartindeling!B11,Biljartindeling!A11,IF(B36=Biljartindeling!B12,Biljartindeling!A12,IF(B36=Biljartindeling!B13,Biljartindeling!A13))))))</f>
        <v>271165</v>
      </c>
      <c r="B36" s="387" t="str">
        <f>Uitslagen!B40</f>
        <v>Ton van Velzen</v>
      </c>
      <c r="C36" s="388"/>
      <c r="D36" s="389"/>
      <c r="E36" s="427" t="str">
        <f>VLOOKUP(B36,Biljartindeling!$B$8:$H$13,5,FALSE)</f>
        <v>Bellevue '66</v>
      </c>
      <c r="F36" s="427"/>
      <c r="G36" s="427"/>
      <c r="H36" s="427"/>
      <c r="I36" s="404">
        <f>Uitslagen!C40</f>
        <v>0</v>
      </c>
      <c r="J36" s="405"/>
      <c r="K36" s="68">
        <f>Uitslagen!D40</f>
        <v>131</v>
      </c>
      <c r="L36" s="404">
        <f>Uitslagen!E40</f>
        <v>76</v>
      </c>
      <c r="M36" s="405"/>
      <c r="N36" s="405"/>
      <c r="O36" s="428">
        <f>Uitslagen!G40</f>
        <v>1.723</v>
      </c>
      <c r="P36" s="428"/>
      <c r="Q36" s="68">
        <f>Uitslagen!F40</f>
        <v>16</v>
      </c>
      <c r="R36" s="62"/>
    </row>
    <row r="37" spans="1:18" ht="21" customHeight="1">
      <c r="A37" s="173">
        <f>IF(B37=Biljartindeling!B8,Biljartindeling!A8,IF(B37=Biljartindeling!B9,Biljartindeling!A9,IF(B37=Biljartindeling!B10,Biljartindeling!A10,IF(B37=Biljartindeling!B11,Biljartindeling!A11,IF(B37=Biljartindeling!B12,Biljartindeling!A12,IF(B37=Biljartindeling!B13,Biljartindeling!A13))))))</f>
        <v>204561</v>
      </c>
      <c r="B37" s="387" t="str">
        <f>Uitslagen!B41</f>
        <v>Ester van Dijk</v>
      </c>
      <c r="C37" s="388"/>
      <c r="D37" s="389"/>
      <c r="E37" s="427" t="str">
        <f>VLOOKUP(B37,Biljartindeling!$B$8:$H$13,5,FALSE)</f>
        <v>Trianta</v>
      </c>
      <c r="F37" s="427"/>
      <c r="G37" s="427"/>
      <c r="H37" s="427"/>
      <c r="I37" s="404">
        <f>Uitslagen!C41</f>
        <v>0</v>
      </c>
      <c r="J37" s="405"/>
      <c r="K37" s="68">
        <f>Uitslagen!D41</f>
        <v>79</v>
      </c>
      <c r="L37" s="404">
        <f>Uitslagen!E41</f>
        <v>63</v>
      </c>
      <c r="M37" s="405"/>
      <c r="N37" s="405"/>
      <c r="O37" s="428">
        <f>Uitslagen!G41</f>
        <v>1.253</v>
      </c>
      <c r="P37" s="428"/>
      <c r="Q37" s="68">
        <f>Uitslagen!F41</f>
        <v>7</v>
      </c>
      <c r="R37" s="62"/>
    </row>
    <row r="38" spans="1:18" ht="21" customHeight="1">
      <c r="A38" s="76"/>
      <c r="B38" s="387"/>
      <c r="C38" s="388"/>
      <c r="D38" s="389"/>
      <c r="E38" s="418"/>
      <c r="F38" s="418"/>
      <c r="G38" s="418"/>
      <c r="H38" s="418"/>
      <c r="I38" s="418"/>
      <c r="J38" s="418"/>
      <c r="K38" s="76"/>
      <c r="L38" s="418"/>
      <c r="M38" s="418"/>
      <c r="N38" s="418"/>
      <c r="O38" s="418"/>
      <c r="P38" s="418"/>
      <c r="Q38" s="76"/>
      <c r="R38" s="62"/>
    </row>
    <row r="39" spans="1:18" ht="21" customHeight="1">
      <c r="A39" s="76"/>
      <c r="B39" s="387"/>
      <c r="C39" s="388"/>
      <c r="D39" s="389"/>
      <c r="E39" s="418"/>
      <c r="F39" s="418"/>
      <c r="G39" s="418"/>
      <c r="H39" s="418"/>
      <c r="I39" s="418"/>
      <c r="J39" s="418"/>
      <c r="K39" s="76"/>
      <c r="L39" s="418"/>
      <c r="M39" s="418"/>
      <c r="N39" s="418"/>
      <c r="O39" s="418"/>
      <c r="P39" s="418"/>
      <c r="Q39" s="76"/>
      <c r="R39" s="62"/>
    </row>
    <row r="40" spans="1:18" ht="30.75" customHeight="1">
      <c r="A40" s="431"/>
      <c r="B40" s="431"/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31"/>
      <c r="Q40" s="431"/>
      <c r="R40" s="62"/>
    </row>
    <row r="41" spans="1:18" ht="15.75">
      <c r="A41" s="432" t="s">
        <v>46</v>
      </c>
      <c r="B41" s="432"/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62"/>
    </row>
    <row r="42" spans="1:18" ht="15.75">
      <c r="A42" s="432" t="s">
        <v>47</v>
      </c>
      <c r="B42" s="432"/>
      <c r="C42" s="432"/>
      <c r="D42" s="432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62"/>
    </row>
    <row r="43" spans="1:18" ht="12.75">
      <c r="A43" s="407"/>
      <c r="B43" s="407"/>
      <c r="C43" s="407"/>
      <c r="D43" s="407"/>
      <c r="E43" s="407"/>
      <c r="F43" s="407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62"/>
    </row>
    <row r="44" ht="12.75">
      <c r="R44" s="62"/>
    </row>
  </sheetData>
  <sheetProtection/>
  <mergeCells count="158">
    <mergeCell ref="A43:Q43"/>
    <mergeCell ref="O39:P39"/>
    <mergeCell ref="A40:Q40"/>
    <mergeCell ref="A41:Q41"/>
    <mergeCell ref="A42:Q42"/>
    <mergeCell ref="E39:H39"/>
    <mergeCell ref="I39:J39"/>
    <mergeCell ref="L39:N39"/>
    <mergeCell ref="I38:J38"/>
    <mergeCell ref="L38:N38"/>
    <mergeCell ref="O38:P38"/>
    <mergeCell ref="E37:H37"/>
    <mergeCell ref="I37:J37"/>
    <mergeCell ref="L37:N37"/>
    <mergeCell ref="O37:P37"/>
    <mergeCell ref="E38:H38"/>
    <mergeCell ref="E36:H36"/>
    <mergeCell ref="I36:J36"/>
    <mergeCell ref="L36:N36"/>
    <mergeCell ref="O36:P36"/>
    <mergeCell ref="E35:H35"/>
    <mergeCell ref="I35:J35"/>
    <mergeCell ref="L35:N35"/>
    <mergeCell ref="O35:P35"/>
    <mergeCell ref="E34:H34"/>
    <mergeCell ref="I34:J34"/>
    <mergeCell ref="L34:N34"/>
    <mergeCell ref="O34:P34"/>
    <mergeCell ref="E33:H33"/>
    <mergeCell ref="I33:J33"/>
    <mergeCell ref="L33:N33"/>
    <mergeCell ref="O33:P33"/>
    <mergeCell ref="E32:H32"/>
    <mergeCell ref="I32:J32"/>
    <mergeCell ref="L32:N32"/>
    <mergeCell ref="O32:P32"/>
    <mergeCell ref="E31:H31"/>
    <mergeCell ref="I31:J31"/>
    <mergeCell ref="L31:N31"/>
    <mergeCell ref="O31:P31"/>
    <mergeCell ref="B31:D31"/>
    <mergeCell ref="D28:E28"/>
    <mergeCell ref="H28:I28"/>
    <mergeCell ref="J28:L28"/>
    <mergeCell ref="A29:Q29"/>
    <mergeCell ref="E30:H30"/>
    <mergeCell ref="I30:J30"/>
    <mergeCell ref="L30:N30"/>
    <mergeCell ref="O30:P30"/>
    <mergeCell ref="B30:D30"/>
    <mergeCell ref="O28:Q28"/>
    <mergeCell ref="D27:E27"/>
    <mergeCell ref="H27:I27"/>
    <mergeCell ref="J27:L27"/>
    <mergeCell ref="O27:Q27"/>
    <mergeCell ref="D26:E26"/>
    <mergeCell ref="H26:I26"/>
    <mergeCell ref="J26:L26"/>
    <mergeCell ref="O26:Q26"/>
    <mergeCell ref="D25:E25"/>
    <mergeCell ref="H25:I25"/>
    <mergeCell ref="J25:L25"/>
    <mergeCell ref="O25:Q25"/>
    <mergeCell ref="D24:E24"/>
    <mergeCell ref="H24:I24"/>
    <mergeCell ref="J24:L24"/>
    <mergeCell ref="O24:Q24"/>
    <mergeCell ref="D23:E23"/>
    <mergeCell ref="H23:I23"/>
    <mergeCell ref="J23:L23"/>
    <mergeCell ref="O23:Q23"/>
    <mergeCell ref="D22:E22"/>
    <mergeCell ref="H22:I22"/>
    <mergeCell ref="J22:L22"/>
    <mergeCell ref="O22:Q22"/>
    <mergeCell ref="D21:E21"/>
    <mergeCell ref="H21:I21"/>
    <mergeCell ref="J21:L21"/>
    <mergeCell ref="O21:Q21"/>
    <mergeCell ref="D20:E20"/>
    <mergeCell ref="H20:I20"/>
    <mergeCell ref="J20:L20"/>
    <mergeCell ref="O20:Q20"/>
    <mergeCell ref="P16:Q16"/>
    <mergeCell ref="A17:Q17"/>
    <mergeCell ref="A18:B19"/>
    <mergeCell ref="D18:F19"/>
    <mergeCell ref="H18:L19"/>
    <mergeCell ref="O18:Q18"/>
    <mergeCell ref="O19:Q19"/>
    <mergeCell ref="D16:E16"/>
    <mergeCell ref="H16:I16"/>
    <mergeCell ref="J16:L16"/>
    <mergeCell ref="N16:O16"/>
    <mergeCell ref="P14:Q14"/>
    <mergeCell ref="D15:E15"/>
    <mergeCell ref="H15:I15"/>
    <mergeCell ref="J15:L15"/>
    <mergeCell ref="N15:O15"/>
    <mergeCell ref="P15:Q15"/>
    <mergeCell ref="D14:E14"/>
    <mergeCell ref="H14:I14"/>
    <mergeCell ref="J14:L14"/>
    <mergeCell ref="N14:O14"/>
    <mergeCell ref="P12:Q12"/>
    <mergeCell ref="D13:E13"/>
    <mergeCell ref="H13:I13"/>
    <mergeCell ref="J13:L13"/>
    <mergeCell ref="N13:O13"/>
    <mergeCell ref="P13:Q13"/>
    <mergeCell ref="D12:E12"/>
    <mergeCell ref="H12:I12"/>
    <mergeCell ref="J12:L12"/>
    <mergeCell ref="N12:O12"/>
    <mergeCell ref="P10:Q10"/>
    <mergeCell ref="D11:E11"/>
    <mergeCell ref="H11:I11"/>
    <mergeCell ref="J11:L11"/>
    <mergeCell ref="N11:O11"/>
    <mergeCell ref="P11:Q11"/>
    <mergeCell ref="D10:E10"/>
    <mergeCell ref="H10:I10"/>
    <mergeCell ref="J10:L10"/>
    <mergeCell ref="P8:Q8"/>
    <mergeCell ref="D9:E9"/>
    <mergeCell ref="H9:I9"/>
    <mergeCell ref="J9:L9"/>
    <mergeCell ref="N9:O9"/>
    <mergeCell ref="P9:Q9"/>
    <mergeCell ref="D8:E8"/>
    <mergeCell ref="H8:I8"/>
    <mergeCell ref="J8:L8"/>
    <mergeCell ref="A4:E4"/>
    <mergeCell ref="F4:Q4"/>
    <mergeCell ref="A5:Q5"/>
    <mergeCell ref="A6:B7"/>
    <mergeCell ref="C6:C16"/>
    <mergeCell ref="D6:F7"/>
    <mergeCell ref="G6:G16"/>
    <mergeCell ref="H6:L7"/>
    <mergeCell ref="M6:M16"/>
    <mergeCell ref="N10:O10"/>
    <mergeCell ref="B38:D38"/>
    <mergeCell ref="B39:D39"/>
    <mergeCell ref="N6:Q7"/>
    <mergeCell ref="A1:Q1"/>
    <mergeCell ref="A2:Q2"/>
    <mergeCell ref="A3:E3"/>
    <mergeCell ref="F3:K3"/>
    <mergeCell ref="L3:M3"/>
    <mergeCell ref="N3:Q3"/>
    <mergeCell ref="N8:O8"/>
    <mergeCell ref="B32:D32"/>
    <mergeCell ref="B33:D33"/>
    <mergeCell ref="B34:D34"/>
    <mergeCell ref="B35:D35"/>
    <mergeCell ref="B36:D36"/>
    <mergeCell ref="B37:D37"/>
  </mergeCells>
  <printOptions/>
  <pageMargins left="0.37" right="0.4" top="0.62" bottom="0.39" header="0.5" footer="0.3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Carlo Karsten</cp:lastModifiedBy>
  <cp:lastPrinted>2019-08-28T13:13:52Z</cp:lastPrinted>
  <dcterms:created xsi:type="dcterms:W3CDTF">2002-12-03T12:51:21Z</dcterms:created>
  <dcterms:modified xsi:type="dcterms:W3CDTF">2021-10-13T12:35:27Z</dcterms:modified>
  <cp:category/>
  <cp:version/>
  <cp:contentType/>
  <cp:contentStatus/>
</cp:coreProperties>
</file>